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<sst xmlns="http://schemas.openxmlformats.org/spreadsheetml/2006/main" count="438" uniqueCount="128">
  <si>
    <t>附表1</t>
  </si>
  <si>
    <t>中国太平洋财产保险股份有限公司深圳分公司保费补贴资金明细表</t>
  </si>
  <si>
    <t>是否补贴</t>
  </si>
  <si>
    <t>序号</t>
  </si>
  <si>
    <t>承保机构</t>
  </si>
  <si>
    <t>区域</t>
  </si>
  <si>
    <t>标的位置</t>
  </si>
  <si>
    <t>投保人名称</t>
  </si>
  <si>
    <t>投保人性质</t>
  </si>
  <si>
    <t>资格性审查</t>
  </si>
  <si>
    <t>险种类型</t>
  </si>
  <si>
    <t>险种名称</t>
  </si>
  <si>
    <t>保单号</t>
  </si>
  <si>
    <t>投保标的</t>
  </si>
  <si>
    <t>单位</t>
  </si>
  <si>
    <t>承保数量
（头、亩、只、尾、个）</t>
  </si>
  <si>
    <t>单位保额
（元）</t>
  </si>
  <si>
    <t>保险金额</t>
  </si>
  <si>
    <t>保险费率</t>
  </si>
  <si>
    <t>签单保费金额
（元）</t>
  </si>
  <si>
    <t>保单时间</t>
  </si>
  <si>
    <t>起保日期</t>
  </si>
  <si>
    <t>终止日期</t>
  </si>
  <si>
    <t>市财政
补贴比例</t>
  </si>
  <si>
    <t>投保人
负担比例</t>
  </si>
  <si>
    <t>投保人应缴保费
（元）</t>
  </si>
  <si>
    <t>投保人已缴保费
（元）</t>
  </si>
  <si>
    <t>投保人未
缴保险</t>
  </si>
  <si>
    <t>审定补贴金额</t>
  </si>
  <si>
    <t>是</t>
  </si>
  <si>
    <t>中国太平洋财产保险股份有限公司深圳分公司</t>
  </si>
  <si>
    <t>深圳市内（含深汕）</t>
  </si>
  <si>
    <t>深圳市深汕特别合作区鹅埠镇水美村</t>
  </si>
  <si>
    <t>鹅埠镇水美村村民委员会</t>
  </si>
  <si>
    <t>市内其他主体</t>
  </si>
  <si>
    <t>符合</t>
  </si>
  <si>
    <t>种植险</t>
  </si>
  <si>
    <t>水稻</t>
  </si>
  <si>
    <t>ASHZ66349224Q050003D</t>
  </si>
  <si>
    <t>亩</t>
  </si>
  <si>
    <t>省内市外</t>
  </si>
  <si>
    <t>广东省惠州市惠城区水口办事处三联村蔬菜基地双晖惠州三联蔬菜水果基地</t>
  </si>
  <si>
    <t>深圳市双晖农业科技有限公司</t>
  </si>
  <si>
    <t>菜篮子基地</t>
  </si>
  <si>
    <t>露地蔬菜</t>
  </si>
  <si>
    <t>ASHZ10152324Q050000W</t>
  </si>
  <si>
    <t>露地蔬菜叶菜</t>
  </si>
  <si>
    <t>深圳市光明区马田街道马山头社区05-1-5-5B-6-8-9地块</t>
  </si>
  <si>
    <t>深圳市新阳光农业教育发展有限公司</t>
  </si>
  <si>
    <t>ASHZ66352324Q050015Z</t>
  </si>
  <si>
    <t>岭南水果</t>
  </si>
  <si>
    <t>ASHZ66353B24Q050024W</t>
  </si>
  <si>
    <t>深圳市龙岗区横岗街道六约社区牛始埔南蛇坑29-2地块</t>
  </si>
  <si>
    <t>深圳市艺花园绿化有限公司</t>
  </si>
  <si>
    <t>ASHZ66352324Q050016A</t>
  </si>
  <si>
    <t>露地蔬菜茎菜</t>
  </si>
  <si>
    <t>露地蔬菜果菜</t>
  </si>
  <si>
    <t>深圳市龙华区福民社区深圳市果菜贸易有限公司福民菜场</t>
  </si>
  <si>
    <t>深圳市果菜贸易有限公司——凌大伟</t>
  </si>
  <si>
    <t>ASHZ66152324Q050008Z</t>
  </si>
  <si>
    <t>深圳市龙华区章阁社区果菜贸易有限公司大水坑菜场</t>
  </si>
  <si>
    <t>深圳市果菜贸易有限公司——许耀廷</t>
  </si>
  <si>
    <t>ASHZ66152324Q050007U</t>
  </si>
  <si>
    <t>深圳市光明区马田街道石围社区石头山基地、热带园B区种植基地</t>
  </si>
  <si>
    <t>深圳市热带园农业新技术有限公司</t>
  </si>
  <si>
    <t>ASHZ66352324Q050017N</t>
  </si>
  <si>
    <t>露地果菜</t>
  </si>
  <si>
    <t>ASHZ66353B24Q050025K</t>
  </si>
  <si>
    <t>深圳市坪山区石井社区深圳市果菜贸易有限公司咸水湖菜场</t>
  </si>
  <si>
    <t>深圳市果菜贸易有限公司——钟炳强</t>
  </si>
  <si>
    <t>ASHZ66152324Q050009D</t>
  </si>
  <si>
    <t>深圳市光明区玉塘街道玉律社区阿婆山蔬菜基地</t>
  </si>
  <si>
    <t>深圳泓源农业科技发展有限公司</t>
  </si>
  <si>
    <t>ASHZ66352324Q050019C</t>
  </si>
  <si>
    <t>ASHZ66353B24Q050027A</t>
  </si>
  <si>
    <t>深圳市坪山区龙田街道大工业区片区基本农田24-6地块</t>
  </si>
  <si>
    <t>深圳市绿基实业有限公司</t>
  </si>
  <si>
    <t>ASHZ66353B24Q050026Y</t>
  </si>
  <si>
    <t>ASHZ66352324Q050018B</t>
  </si>
  <si>
    <t>深圳市深汕合作区赤石镇冰深村</t>
  </si>
  <si>
    <t>深圳市恒佳农牧有限公司</t>
  </si>
  <si>
    <t>养殖险</t>
  </si>
  <si>
    <t>育肥猪</t>
  </si>
  <si>
    <t>ASHZ66348624Q050000P</t>
  </si>
  <si>
    <t>头</t>
  </si>
  <si>
    <t>深圳市光明区光明小镇欢乐田园种植地块</t>
  </si>
  <si>
    <t>信宜市响亮种植专业合作社</t>
  </si>
  <si>
    <t>ASHZ66352324Q050020M</t>
  </si>
  <si>
    <t>ASHZ66353B24Q050028O</t>
  </si>
  <si>
    <t>玉米</t>
  </si>
  <si>
    <t>ASHZ66368624Q050006E</t>
  </si>
  <si>
    <t>甜玉米</t>
  </si>
  <si>
    <t>合计</t>
  </si>
  <si>
    <t>附表2</t>
  </si>
  <si>
    <t>国任财产保险股份有限公司深圳分公司保费补贴资金明细表</t>
  </si>
  <si>
    <t>国任财产保险股份有限公司深圳分公司</t>
  </si>
  <si>
    <t>深圳市深汕特别合作区赤石镇新里村</t>
  </si>
  <si>
    <t>深圳市深汕特别合作区深业锦农生态发展有限公司</t>
  </si>
  <si>
    <t>62409030028SA500006</t>
  </si>
  <si>
    <t xml:space="preserve"> 深圳市龙岗区宝龙街道同心社区浪背村菜场3号</t>
  </si>
  <si>
    <t>深圳市同乐农业科技有限公司</t>
  </si>
  <si>
    <t>624096600282A500002</t>
  </si>
  <si>
    <t>深圳市龙岗区宝龙街道同心社区新布村菜场30号</t>
  </si>
  <si>
    <t>深圳市京联华灌溉设备有限公司</t>
  </si>
  <si>
    <t>624096600282A500001</t>
  </si>
  <si>
    <t>附表3</t>
  </si>
  <si>
    <t>中国人民财产保险股份有限公司深圳市分公司保费补贴资金明细表</t>
  </si>
  <si>
    <t>中国人民财产保险股份有限公司深圳市分公司</t>
  </si>
  <si>
    <t>广东省深圳市光明区果场路欢乐田园范畴内4-13、4-2地块</t>
  </si>
  <si>
    <t>深圳市香飘四季欢乐农场开发有限公司</t>
  </si>
  <si>
    <t>PPD920244403N000000003</t>
  </si>
  <si>
    <t>草莓</t>
  </si>
  <si>
    <t>广东省深圳市光明区公明街道玉律社区06-2、06-4a、06-8、06-11地块</t>
  </si>
  <si>
    <t>深圳市玉锋农业科技发展有限公司</t>
  </si>
  <si>
    <t>大棚蔬菜</t>
  </si>
  <si>
    <t>PPD620244403N000000002</t>
  </si>
  <si>
    <t>大棚蔬菜叶菜</t>
  </si>
  <si>
    <t>广东省深圳市宝安区福永、沙井街道凤凰社区福永镇石场附近的06-3、5、6、7、10</t>
  </si>
  <si>
    <t>深圳市寰通农产品有限公司蔬菜生产示范场</t>
  </si>
  <si>
    <t>PH0120244403N000000007</t>
  </si>
  <si>
    <t>深圳市坪山区大工业片区及坪山菜场的24-7地块</t>
  </si>
  <si>
    <t>PH0120244403N000000008</t>
  </si>
  <si>
    <t>附表4</t>
  </si>
  <si>
    <t>中国人寿财产保险股份有限公司深圳市分公司保费补贴资金明细表</t>
  </si>
  <si>
    <t>中国人寿财产保险股份有限公司深圳市分公司</t>
  </si>
  <si>
    <t>深圳市深汕合作区赤石镇、鹅埠镇
鲘门镇、小漠镇</t>
  </si>
  <si>
    <t>深圳市深汕特别合作区土地资产运营管理服务有限公司</t>
  </si>
  <si>
    <t>66311100012024440312000002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</si>
</sst>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_ "/>
    <numFmt numFmtId="178" formatCode="yyyy/m/d;@"/>
    <numFmt numFmtId="179" formatCode="yyyy\-mm\-dd"/>
  </numFmts>
  <fonts count="28">
    <font>
      <sz val="11"/>
      <color theme="1"/>
      <name val="宋体"/>
      <charset val="134"/>
      <scheme val="minor"/>
    </font>
    <font>
      <b/>
      <sz val="11"/>
      <color rgb="FF000000"/>
      <name val="宋体"/>
      <charset val="134"/>
      <scheme val="minor"/>
    </font>
    <font>
      <b/>
      <sz val="11"/>
      <color rgb="FF000000"/>
      <name val="宋体"/>
      <charset val="134"/>
    </font>
    <font>
      <sz val="11"/>
      <color rgb="FF000000"/>
      <name val="宋体"/>
      <charset val="134"/>
    </font>
    <font>
      <sz val="11"/>
      <name val="宋体"/>
      <charset val="134"/>
      <scheme val="minor"/>
    </font>
    <font>
      <sz val="11"/>
      <color indexed="8"/>
      <name val="宋体"/>
      <charset val="134"/>
    </font>
    <font>
      <sz val="11"/>
      <name val="宋体"/>
      <charset val="134"/>
    </font>
    <font>
      <b/>
      <sz val="11"/>
      <color theme="1"/>
      <name val="宋体"/>
      <charset val="134"/>
      <scheme val="minor"/>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4">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ill="1" applyAlignment="1">
      <alignment vertical="center"/>
    </xf>
    <xf numFmtId="0" fontId="0" fillId="0" borderId="1" xfId="0" applyFill="1" applyBorder="1" applyAlignment="1">
      <alignment horizontal="center" vertical="center" wrapText="1"/>
    </xf>
    <xf numFmtId="0" fontId="0" fillId="0" borderId="2" xfId="0" applyFill="1" applyBorder="1" applyAlignment="1">
      <alignment horizontal="left"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43" fontId="2" fillId="0" borderId="1" xfId="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3" fontId="0" fillId="0" borderId="1" xfId="1" applyFont="1" applyFill="1" applyBorder="1" applyAlignment="1">
      <alignment horizontal="center" vertical="center" wrapText="1"/>
    </xf>
    <xf numFmtId="43"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43" fontId="7" fillId="0" borderId="1" xfId="1" applyFont="1" applyBorder="1" applyAlignment="1">
      <alignment horizontal="center" vertical="center"/>
    </xf>
    <xf numFmtId="43"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right" vertical="center" wrapText="1"/>
    </xf>
    <xf numFmtId="43" fontId="0" fillId="0" borderId="1" xfId="1" applyFont="1" applyFill="1" applyBorder="1" applyAlignment="1">
      <alignment horizontal="right" vertical="center" wrapText="1"/>
    </xf>
    <xf numFmtId="43" fontId="0" fillId="0" borderId="1" xfId="0" applyNumberFormat="1" applyFill="1" applyBorder="1" applyAlignment="1">
      <alignment horizontal="right" vertical="center" wrapText="1"/>
    </xf>
    <xf numFmtId="177" fontId="5" fillId="0" borderId="1" xfId="0" applyNumberFormat="1" applyFont="1" applyFill="1" applyBorder="1" applyAlignment="1">
      <alignment horizontal="right" vertical="center" wrapText="1"/>
    </xf>
    <xf numFmtId="43" fontId="7" fillId="0" borderId="1" xfId="1" applyFont="1" applyBorder="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10" fontId="0" fillId="0" borderId="1" xfId="0" applyNumberFormat="1"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xf>
    <xf numFmtId="178" fontId="5" fillId="0" borderId="4" xfId="0" applyNumberFormat="1" applyFont="1" applyFill="1" applyBorder="1" applyAlignment="1">
      <alignment horizontal="center" vertical="center"/>
    </xf>
    <xf numFmtId="43" fontId="7" fillId="0" borderId="1" xfId="0" applyNumberFormat="1" applyFont="1" applyFill="1" applyBorder="1" applyAlignment="1">
      <alignment horizontal="center" vertical="center"/>
    </xf>
    <xf numFmtId="10" fontId="0" fillId="0" borderId="1" xfId="0" applyNumberFormat="1" applyFill="1" applyBorder="1" applyAlignment="1">
      <alignment horizontal="right" vertical="center" wrapText="1"/>
    </xf>
    <xf numFmtId="31" fontId="0" fillId="0" borderId="1" xfId="0" applyNumberFormat="1" applyFill="1" applyBorder="1" applyAlignment="1">
      <alignment horizontal="right" vertical="center" wrapText="1"/>
    </xf>
    <xf numFmtId="178" fontId="5" fillId="0" borderId="1" xfId="0" applyNumberFormat="1" applyFont="1" applyFill="1" applyBorder="1" applyAlignment="1">
      <alignment horizontal="right" vertical="center"/>
    </xf>
    <xf numFmtId="179" fontId="5" fillId="0" borderId="1" xfId="0" applyNumberFormat="1" applyFont="1" applyFill="1" applyBorder="1" applyAlignment="1">
      <alignment horizontal="right" vertical="center"/>
    </xf>
    <xf numFmtId="9" fontId="3" fillId="0" borderId="1" xfId="0" applyNumberFormat="1" applyFont="1" applyFill="1" applyBorder="1" applyAlignment="1">
      <alignment horizontal="right" vertical="center" wrapText="1"/>
    </xf>
    <xf numFmtId="9" fontId="0" fillId="0" borderId="1" xfId="0" applyNumberFormat="1" applyFill="1" applyBorder="1" applyAlignment="1">
      <alignment horizontal="right" vertical="center" wrapText="1"/>
    </xf>
    <xf numFmtId="43" fontId="7" fillId="0" borderId="1" xfId="0" applyNumberFormat="1" applyFont="1" applyFill="1" applyBorder="1" applyAlignment="1">
      <alignment vertical="center"/>
    </xf>
    <xf numFmtId="43" fontId="0" fillId="0" borderId="2" xfId="0" applyNumberFormat="1" applyFont="1" applyFill="1" applyBorder="1" applyAlignment="1">
      <alignment horizontal="center" vertical="center" wrapText="1"/>
    </xf>
    <xf numFmtId="43" fontId="0" fillId="0" borderId="2" xfId="1" applyFont="1" applyFill="1" applyBorder="1" applyAlignment="1">
      <alignment horizontal="center" vertical="center" wrapText="1"/>
    </xf>
    <xf numFmtId="43" fontId="0" fillId="0" borderId="3" xfId="1" applyFont="1" applyFill="1" applyBorder="1" applyAlignment="1">
      <alignment horizontal="center" vertical="center" wrapText="1"/>
    </xf>
    <xf numFmtId="43" fontId="0" fillId="0" borderId="3" xfId="0" applyNumberFormat="1" applyFont="1" applyFill="1" applyBorder="1" applyAlignment="1">
      <alignment horizontal="center" vertical="center" wrapText="1"/>
    </xf>
    <xf numFmtId="43" fontId="0" fillId="0" borderId="4" xfId="0" applyNumberFormat="1" applyFont="1" applyFill="1" applyBorder="1" applyAlignment="1">
      <alignment horizontal="center" vertical="center" wrapText="1"/>
    </xf>
    <xf numFmtId="43" fontId="0" fillId="0" borderId="2" xfId="0" applyNumberFormat="1" applyFill="1" applyBorder="1" applyAlignment="1">
      <alignment horizontal="right" vertical="center" wrapText="1"/>
    </xf>
    <xf numFmtId="43" fontId="0" fillId="0" borderId="2" xfId="1" applyFont="1" applyFill="1" applyBorder="1" applyAlignment="1">
      <alignment horizontal="right" vertical="center" wrapText="1"/>
    </xf>
    <xf numFmtId="43" fontId="0" fillId="0" borderId="3" xfId="1" applyFont="1" applyFill="1" applyBorder="1" applyAlignment="1">
      <alignment horizontal="right" vertical="center" wrapText="1"/>
    </xf>
    <xf numFmtId="43" fontId="0" fillId="0" borderId="3" xfId="0" applyNumberFormat="1" applyFill="1" applyBorder="1" applyAlignment="1">
      <alignment horizontal="right"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2"/>
  <sheetViews>
    <sheetView tabSelected="1" topLeftCell="A42" workbookViewId="0">
      <selection activeCell="C48" sqref="C48"/>
    </sheetView>
  </sheetViews>
  <sheetFormatPr defaultColWidth="8.88888888888889" defaultRowHeight="14.4"/>
  <cols>
    <col min="14" max="14" width="13.2222222222222" customWidth="1"/>
    <col min="15" max="15" width="13.4444444444444" customWidth="1"/>
    <col min="16" max="16" width="20.5555555555556" customWidth="1"/>
    <col min="18" max="18" width="18.1111111111111"/>
    <col min="19" max="19" width="16.4444444444444"/>
    <col min="20" max="21" width="11.8888888888889"/>
    <col min="24" max="25" width="15.6666666666667"/>
    <col min="27" max="27" width="18.1111111111111"/>
    <col min="28" max="28" width="16" customWidth="1"/>
  </cols>
  <sheetData>
    <row r="1" spans="1:27">
      <c r="A1" s="1" t="s">
        <v>0</v>
      </c>
      <c r="B1" s="1"/>
      <c r="C1" s="1"/>
      <c r="D1" s="1"/>
      <c r="E1" s="1"/>
      <c r="F1" s="1"/>
      <c r="G1" s="1"/>
      <c r="H1" s="1"/>
      <c r="I1" s="1"/>
      <c r="J1" s="1"/>
      <c r="K1" s="1"/>
      <c r="L1" s="1"/>
      <c r="M1" s="1"/>
      <c r="N1" s="1"/>
      <c r="O1" s="1"/>
      <c r="P1" s="1"/>
      <c r="Q1" s="1"/>
      <c r="R1" s="1"/>
      <c r="S1" s="1"/>
      <c r="T1" s="1"/>
      <c r="U1" s="1"/>
      <c r="V1" s="1"/>
      <c r="W1" s="1"/>
      <c r="X1" s="1"/>
      <c r="Y1" s="1"/>
      <c r="Z1" s="1"/>
      <c r="AA1" s="1"/>
    </row>
    <row r="2" spans="1:27">
      <c r="A2" s="2" t="s">
        <v>1</v>
      </c>
      <c r="B2" s="2"/>
      <c r="C2" s="2"/>
      <c r="D2" s="2"/>
      <c r="E2" s="2"/>
      <c r="F2" s="2"/>
      <c r="G2" s="2"/>
      <c r="H2" s="2"/>
      <c r="I2" s="2"/>
      <c r="J2" s="2"/>
      <c r="K2" s="2"/>
      <c r="L2" s="2"/>
      <c r="M2" s="2"/>
      <c r="N2" s="2"/>
      <c r="O2" s="2"/>
      <c r="P2" s="2"/>
      <c r="Q2" s="2"/>
      <c r="R2" s="2"/>
      <c r="S2" s="2"/>
      <c r="T2" s="2"/>
      <c r="U2" s="2"/>
      <c r="V2" s="2"/>
      <c r="W2" s="2"/>
      <c r="X2" s="2"/>
      <c r="Y2" s="2"/>
      <c r="Z2" s="2"/>
      <c r="AA2" s="2"/>
    </row>
    <row r="3" ht="57.6" spans="1:27">
      <c r="A3" s="3" t="s">
        <v>2</v>
      </c>
      <c r="B3" s="3" t="s">
        <v>3</v>
      </c>
      <c r="C3" s="3" t="s">
        <v>4</v>
      </c>
      <c r="D3" s="3" t="s">
        <v>5</v>
      </c>
      <c r="E3" s="3" t="s">
        <v>6</v>
      </c>
      <c r="F3" s="3" t="s">
        <v>7</v>
      </c>
      <c r="G3" s="3" t="s">
        <v>8</v>
      </c>
      <c r="H3" s="3" t="s">
        <v>9</v>
      </c>
      <c r="I3" s="3" t="s">
        <v>10</v>
      </c>
      <c r="J3" s="3" t="s">
        <v>11</v>
      </c>
      <c r="K3" s="3" t="s">
        <v>12</v>
      </c>
      <c r="L3" s="3" t="s">
        <v>13</v>
      </c>
      <c r="M3" s="3" t="s">
        <v>14</v>
      </c>
      <c r="N3" s="3" t="s">
        <v>15</v>
      </c>
      <c r="O3" s="31" t="s">
        <v>16</v>
      </c>
      <c r="P3" s="3" t="s">
        <v>17</v>
      </c>
      <c r="Q3" s="3" t="s">
        <v>18</v>
      </c>
      <c r="R3" s="3" t="s">
        <v>19</v>
      </c>
      <c r="S3" s="3" t="s">
        <v>20</v>
      </c>
      <c r="T3" s="3" t="s">
        <v>21</v>
      </c>
      <c r="U3" s="3" t="s">
        <v>22</v>
      </c>
      <c r="V3" s="3" t="s">
        <v>23</v>
      </c>
      <c r="W3" s="3" t="s">
        <v>24</v>
      </c>
      <c r="X3" s="3" t="s">
        <v>25</v>
      </c>
      <c r="Y3" s="3" t="s">
        <v>26</v>
      </c>
      <c r="Z3" s="3" t="s">
        <v>27</v>
      </c>
      <c r="AA3" s="3" t="s">
        <v>28</v>
      </c>
    </row>
    <row r="4" ht="72" spans="1:27">
      <c r="A4" s="4" t="s">
        <v>29</v>
      </c>
      <c r="B4" s="5">
        <v>1</v>
      </c>
      <c r="C4" s="6" t="s">
        <v>30</v>
      </c>
      <c r="D4" s="6" t="s">
        <v>31</v>
      </c>
      <c r="E4" s="5" t="s">
        <v>32</v>
      </c>
      <c r="F4" s="5" t="s">
        <v>33</v>
      </c>
      <c r="G4" s="5" t="s">
        <v>34</v>
      </c>
      <c r="H4" s="7" t="s">
        <v>35</v>
      </c>
      <c r="I4" s="4" t="s">
        <v>36</v>
      </c>
      <c r="J4" s="4" t="s">
        <v>37</v>
      </c>
      <c r="K4" s="9" t="s">
        <v>38</v>
      </c>
      <c r="L4" s="4" t="s">
        <v>37</v>
      </c>
      <c r="M4" s="4" t="s">
        <v>39</v>
      </c>
      <c r="N4" s="32">
        <v>148.48</v>
      </c>
      <c r="O4" s="33">
        <v>1000</v>
      </c>
      <c r="P4" s="34">
        <f t="shared" ref="P4:P26" si="0">N4*O4</f>
        <v>148480</v>
      </c>
      <c r="Q4" s="48">
        <v>0.035</v>
      </c>
      <c r="R4" s="34">
        <f t="shared" ref="R4:R26" si="1">P4*Q4</f>
        <v>5196.8</v>
      </c>
      <c r="S4" s="49">
        <v>45291</v>
      </c>
      <c r="T4" s="50">
        <v>45568</v>
      </c>
      <c r="U4" s="51">
        <v>45657</v>
      </c>
      <c r="V4" s="52">
        <v>0.8</v>
      </c>
      <c r="W4" s="53">
        <v>0.2</v>
      </c>
      <c r="X4" s="34">
        <f t="shared" ref="X4:X26" si="2">R4*W4</f>
        <v>1039.36</v>
      </c>
      <c r="Y4" s="65">
        <v>1039.36</v>
      </c>
      <c r="Z4" s="65">
        <f>X4-Y4</f>
        <v>0</v>
      </c>
      <c r="AA4" s="34">
        <v>4157.44</v>
      </c>
    </row>
    <row r="5" ht="129.6" spans="1:27">
      <c r="A5" s="4" t="s">
        <v>29</v>
      </c>
      <c r="B5" s="5">
        <v>2</v>
      </c>
      <c r="C5" s="5" t="s">
        <v>30</v>
      </c>
      <c r="D5" s="5" t="s">
        <v>40</v>
      </c>
      <c r="E5" s="5" t="s">
        <v>41</v>
      </c>
      <c r="F5" s="8" t="s">
        <v>42</v>
      </c>
      <c r="G5" s="5" t="s">
        <v>43</v>
      </c>
      <c r="H5" s="7" t="s">
        <v>35</v>
      </c>
      <c r="I5" s="4" t="s">
        <v>36</v>
      </c>
      <c r="J5" s="35" t="s">
        <v>44</v>
      </c>
      <c r="K5" s="9" t="s">
        <v>45</v>
      </c>
      <c r="L5" s="19" t="s">
        <v>46</v>
      </c>
      <c r="M5" s="4" t="s">
        <v>39</v>
      </c>
      <c r="N5" s="36">
        <v>5990</v>
      </c>
      <c r="O5" s="33">
        <v>900</v>
      </c>
      <c r="P5" s="34">
        <f t="shared" si="0"/>
        <v>5391000</v>
      </c>
      <c r="Q5" s="48">
        <v>0.08</v>
      </c>
      <c r="R5" s="34">
        <f t="shared" si="1"/>
        <v>431280</v>
      </c>
      <c r="S5" s="49">
        <v>45290</v>
      </c>
      <c r="T5" s="50">
        <v>45579</v>
      </c>
      <c r="U5" s="51">
        <v>45838</v>
      </c>
      <c r="V5" s="53">
        <f t="shared" ref="V5:V21" si="3">1-W5</f>
        <v>0.6</v>
      </c>
      <c r="W5" s="53">
        <v>0.4</v>
      </c>
      <c r="X5" s="34">
        <f t="shared" si="2"/>
        <v>172512</v>
      </c>
      <c r="Y5" s="65">
        <v>172512</v>
      </c>
      <c r="Z5" s="65">
        <f>X5-Y5</f>
        <v>0</v>
      </c>
      <c r="AA5" s="34">
        <v>258768</v>
      </c>
    </row>
    <row r="6" ht="43.2" spans="1:27">
      <c r="A6" s="4" t="s">
        <v>29</v>
      </c>
      <c r="B6" s="9">
        <v>3</v>
      </c>
      <c r="C6" s="9" t="s">
        <v>30</v>
      </c>
      <c r="D6" s="9" t="s">
        <v>31</v>
      </c>
      <c r="E6" s="5" t="s">
        <v>47</v>
      </c>
      <c r="F6" s="9" t="s">
        <v>48</v>
      </c>
      <c r="G6" s="9" t="s">
        <v>34</v>
      </c>
      <c r="H6" s="7" t="s">
        <v>35</v>
      </c>
      <c r="I6" s="4" t="s">
        <v>36</v>
      </c>
      <c r="J6" s="35" t="s">
        <v>44</v>
      </c>
      <c r="K6" s="19" t="s">
        <v>49</v>
      </c>
      <c r="L6" s="19" t="s">
        <v>46</v>
      </c>
      <c r="M6" s="4" t="s">
        <v>39</v>
      </c>
      <c r="N6" s="36">
        <v>104</v>
      </c>
      <c r="O6" s="33">
        <v>2000</v>
      </c>
      <c r="P6" s="34">
        <f t="shared" si="0"/>
        <v>208000</v>
      </c>
      <c r="Q6" s="48">
        <v>0.08</v>
      </c>
      <c r="R6" s="34">
        <f t="shared" si="1"/>
        <v>16640</v>
      </c>
      <c r="S6" s="49">
        <v>45286</v>
      </c>
      <c r="T6" s="50">
        <v>45611</v>
      </c>
      <c r="U6" s="51">
        <v>45777</v>
      </c>
      <c r="V6" s="53">
        <f t="shared" si="3"/>
        <v>0.6</v>
      </c>
      <c r="W6" s="53">
        <v>0.4</v>
      </c>
      <c r="X6" s="33">
        <f t="shared" si="2"/>
        <v>6656</v>
      </c>
      <c r="Y6" s="66">
        <v>15104</v>
      </c>
      <c r="Z6" s="65">
        <f>X6+X7-Y6</f>
        <v>0</v>
      </c>
      <c r="AA6" s="34">
        <v>9984</v>
      </c>
    </row>
    <row r="7" ht="43.2" spans="1:27">
      <c r="A7" s="4" t="s">
        <v>29</v>
      </c>
      <c r="B7" s="9"/>
      <c r="C7" s="9"/>
      <c r="D7" s="9"/>
      <c r="E7" s="10"/>
      <c r="F7" s="9"/>
      <c r="G7" s="9"/>
      <c r="H7" s="7" t="s">
        <v>35</v>
      </c>
      <c r="I7" s="4" t="s">
        <v>36</v>
      </c>
      <c r="J7" s="35" t="s">
        <v>50</v>
      </c>
      <c r="K7" s="19" t="s">
        <v>51</v>
      </c>
      <c r="L7" s="19" t="s">
        <v>50</v>
      </c>
      <c r="M7" s="4" t="s">
        <v>39</v>
      </c>
      <c r="N7" s="36">
        <v>88</v>
      </c>
      <c r="O7" s="33">
        <v>3000</v>
      </c>
      <c r="P7" s="34">
        <f t="shared" si="0"/>
        <v>264000</v>
      </c>
      <c r="Q7" s="48">
        <v>0.08</v>
      </c>
      <c r="R7" s="34">
        <f t="shared" si="1"/>
        <v>21120</v>
      </c>
      <c r="S7" s="49">
        <v>45286</v>
      </c>
      <c r="T7" s="50">
        <v>45611</v>
      </c>
      <c r="U7" s="51">
        <v>45975</v>
      </c>
      <c r="V7" s="53">
        <f t="shared" si="3"/>
        <v>0.6</v>
      </c>
      <c r="W7" s="53">
        <v>0.4</v>
      </c>
      <c r="X7" s="33">
        <f t="shared" si="2"/>
        <v>8448</v>
      </c>
      <c r="Y7" s="67"/>
      <c r="Z7" s="68"/>
      <c r="AA7" s="34">
        <v>12672</v>
      </c>
    </row>
    <row r="8" ht="28.8" spans="1:27">
      <c r="A8" s="4" t="s">
        <v>29</v>
      </c>
      <c r="B8" s="5">
        <v>4</v>
      </c>
      <c r="C8" s="6" t="s">
        <v>30</v>
      </c>
      <c r="D8" s="11" t="s">
        <v>31</v>
      </c>
      <c r="E8" s="5" t="s">
        <v>52</v>
      </c>
      <c r="F8" s="8" t="s">
        <v>53</v>
      </c>
      <c r="G8" s="11" t="s">
        <v>34</v>
      </c>
      <c r="H8" s="7" t="s">
        <v>35</v>
      </c>
      <c r="I8" s="4" t="s">
        <v>36</v>
      </c>
      <c r="J8" s="19" t="s">
        <v>44</v>
      </c>
      <c r="K8" s="5" t="s">
        <v>54</v>
      </c>
      <c r="L8" s="19" t="s">
        <v>46</v>
      </c>
      <c r="M8" s="4" t="s">
        <v>39</v>
      </c>
      <c r="N8" s="36">
        <v>226</v>
      </c>
      <c r="O8" s="36">
        <v>900</v>
      </c>
      <c r="P8" s="34">
        <f t="shared" si="0"/>
        <v>203400</v>
      </c>
      <c r="Q8" s="48">
        <v>0.08</v>
      </c>
      <c r="R8" s="34">
        <f t="shared" si="1"/>
        <v>16272</v>
      </c>
      <c r="S8" s="49">
        <v>45307</v>
      </c>
      <c r="T8" s="54">
        <v>45612</v>
      </c>
      <c r="U8" s="54">
        <v>45976</v>
      </c>
      <c r="V8" s="53">
        <f t="shared" si="3"/>
        <v>0.6</v>
      </c>
      <c r="W8" s="53">
        <v>0.4</v>
      </c>
      <c r="X8" s="34">
        <f t="shared" si="2"/>
        <v>6508.8</v>
      </c>
      <c r="Y8" s="65">
        <v>9644.8</v>
      </c>
      <c r="Z8" s="65">
        <f>X8+X9+X10-Y8</f>
        <v>0</v>
      </c>
      <c r="AA8" s="34">
        <v>9763.2</v>
      </c>
    </row>
    <row r="9" ht="28.8" spans="1:27">
      <c r="A9" s="4" t="s">
        <v>29</v>
      </c>
      <c r="B9" s="10"/>
      <c r="C9" s="12"/>
      <c r="D9" s="13"/>
      <c r="E9" s="10"/>
      <c r="F9" s="14"/>
      <c r="G9" s="13"/>
      <c r="H9" s="7" t="s">
        <v>35</v>
      </c>
      <c r="I9" s="4" t="s">
        <v>36</v>
      </c>
      <c r="J9" s="19" t="s">
        <v>44</v>
      </c>
      <c r="K9" s="10"/>
      <c r="L9" s="19" t="s">
        <v>55</v>
      </c>
      <c r="M9" s="4" t="s">
        <v>39</v>
      </c>
      <c r="N9" s="36">
        <v>52</v>
      </c>
      <c r="O9" s="36">
        <v>1500</v>
      </c>
      <c r="P9" s="34">
        <f t="shared" si="0"/>
        <v>78000</v>
      </c>
      <c r="Q9" s="48">
        <v>0.08</v>
      </c>
      <c r="R9" s="34">
        <f t="shared" si="1"/>
        <v>6240</v>
      </c>
      <c r="S9" s="49"/>
      <c r="T9" s="55"/>
      <c r="U9" s="55"/>
      <c r="V9" s="53">
        <f t="shared" si="3"/>
        <v>0.6</v>
      </c>
      <c r="W9" s="53">
        <v>0.4</v>
      </c>
      <c r="X9" s="34">
        <f t="shared" si="2"/>
        <v>2496</v>
      </c>
      <c r="Y9" s="68"/>
      <c r="Z9" s="68"/>
      <c r="AA9" s="34">
        <v>3744</v>
      </c>
    </row>
    <row r="10" ht="28.8" spans="1:27">
      <c r="A10" s="4" t="s">
        <v>29</v>
      </c>
      <c r="B10" s="10"/>
      <c r="C10" s="15"/>
      <c r="D10" s="16"/>
      <c r="E10" s="17"/>
      <c r="F10" s="18"/>
      <c r="G10" s="16"/>
      <c r="H10" s="7" t="s">
        <v>35</v>
      </c>
      <c r="I10" s="4" t="s">
        <v>36</v>
      </c>
      <c r="J10" s="19" t="s">
        <v>44</v>
      </c>
      <c r="K10" s="17"/>
      <c r="L10" s="19" t="s">
        <v>56</v>
      </c>
      <c r="M10" s="4" t="s">
        <v>39</v>
      </c>
      <c r="N10" s="36">
        <v>10</v>
      </c>
      <c r="O10" s="36">
        <v>2000</v>
      </c>
      <c r="P10" s="34">
        <f t="shared" si="0"/>
        <v>20000</v>
      </c>
      <c r="Q10" s="48">
        <v>0.08</v>
      </c>
      <c r="R10" s="34">
        <f t="shared" si="1"/>
        <v>1600</v>
      </c>
      <c r="S10" s="49"/>
      <c r="T10" s="56"/>
      <c r="U10" s="56"/>
      <c r="V10" s="53">
        <f t="shared" si="3"/>
        <v>0.6</v>
      </c>
      <c r="W10" s="53">
        <v>0.4</v>
      </c>
      <c r="X10" s="34">
        <f t="shared" si="2"/>
        <v>640</v>
      </c>
      <c r="Y10" s="68"/>
      <c r="Z10" s="68"/>
      <c r="AA10" s="34">
        <v>960</v>
      </c>
    </row>
    <row r="11" ht="100.8" spans="1:27">
      <c r="A11" s="4" t="s">
        <v>29</v>
      </c>
      <c r="B11" s="5">
        <v>5</v>
      </c>
      <c r="C11" s="19" t="s">
        <v>30</v>
      </c>
      <c r="D11" s="19" t="s">
        <v>31</v>
      </c>
      <c r="E11" s="9" t="s">
        <v>57</v>
      </c>
      <c r="F11" s="19" t="s">
        <v>58</v>
      </c>
      <c r="G11" s="19" t="s">
        <v>34</v>
      </c>
      <c r="H11" s="7" t="s">
        <v>35</v>
      </c>
      <c r="I11" s="4" t="s">
        <v>36</v>
      </c>
      <c r="J11" s="35" t="s">
        <v>44</v>
      </c>
      <c r="K11" s="19" t="s">
        <v>59</v>
      </c>
      <c r="L11" s="19" t="s">
        <v>46</v>
      </c>
      <c r="M11" s="4" t="s">
        <v>39</v>
      </c>
      <c r="N11" s="36">
        <v>2097</v>
      </c>
      <c r="O11" s="33">
        <v>900</v>
      </c>
      <c r="P11" s="34">
        <f t="shared" si="0"/>
        <v>1887300</v>
      </c>
      <c r="Q11" s="48">
        <v>0.08</v>
      </c>
      <c r="R11" s="34">
        <f t="shared" si="1"/>
        <v>150984</v>
      </c>
      <c r="S11" s="49">
        <v>45308</v>
      </c>
      <c r="T11" s="50">
        <v>45613</v>
      </c>
      <c r="U11" s="50">
        <v>45977</v>
      </c>
      <c r="V11" s="53">
        <f t="shared" si="3"/>
        <v>0.6</v>
      </c>
      <c r="W11" s="53">
        <v>0.4</v>
      </c>
      <c r="X11" s="34">
        <f t="shared" si="2"/>
        <v>60393.6</v>
      </c>
      <c r="Y11" s="65">
        <v>60393.6</v>
      </c>
      <c r="Z11" s="65">
        <f t="shared" ref="Z11:Z15" si="4">X11-Y11</f>
        <v>0</v>
      </c>
      <c r="AA11" s="34">
        <v>90590.4</v>
      </c>
    </row>
    <row r="12" ht="86.4" spans="1:27">
      <c r="A12" s="4" t="s">
        <v>29</v>
      </c>
      <c r="B12" s="5">
        <v>6</v>
      </c>
      <c r="C12" s="8" t="s">
        <v>30</v>
      </c>
      <c r="D12" s="8" t="s">
        <v>31</v>
      </c>
      <c r="E12" s="5" t="s">
        <v>60</v>
      </c>
      <c r="F12" s="8" t="s">
        <v>61</v>
      </c>
      <c r="G12" s="8" t="s">
        <v>34</v>
      </c>
      <c r="H12" s="7" t="s">
        <v>35</v>
      </c>
      <c r="I12" s="4" t="s">
        <v>36</v>
      </c>
      <c r="J12" s="9" t="s">
        <v>44</v>
      </c>
      <c r="K12" s="19" t="s">
        <v>62</v>
      </c>
      <c r="L12" s="19" t="s">
        <v>46</v>
      </c>
      <c r="M12" s="4" t="s">
        <v>39</v>
      </c>
      <c r="N12" s="36">
        <v>1251</v>
      </c>
      <c r="O12" s="33">
        <v>900</v>
      </c>
      <c r="P12" s="34">
        <f t="shared" si="0"/>
        <v>1125900</v>
      </c>
      <c r="Q12" s="48">
        <v>0.08</v>
      </c>
      <c r="R12" s="34">
        <f t="shared" si="1"/>
        <v>90072</v>
      </c>
      <c r="S12" s="49">
        <v>45308</v>
      </c>
      <c r="T12" s="50">
        <v>45615</v>
      </c>
      <c r="U12" s="51">
        <v>45979</v>
      </c>
      <c r="V12" s="53">
        <f t="shared" si="3"/>
        <v>0.6</v>
      </c>
      <c r="W12" s="53">
        <v>0.4</v>
      </c>
      <c r="X12" s="34">
        <f t="shared" si="2"/>
        <v>36028.8</v>
      </c>
      <c r="Y12" s="65">
        <v>36028.8</v>
      </c>
      <c r="Z12" s="65">
        <f t="shared" si="4"/>
        <v>0</v>
      </c>
      <c r="AA12" s="34">
        <v>54043.2</v>
      </c>
    </row>
    <row r="13" ht="43.2" spans="1:27">
      <c r="A13" s="4" t="s">
        <v>29</v>
      </c>
      <c r="B13" s="5">
        <v>7</v>
      </c>
      <c r="C13" s="6" t="s">
        <v>30</v>
      </c>
      <c r="D13" s="20" t="s">
        <v>31</v>
      </c>
      <c r="E13" s="5" t="s">
        <v>63</v>
      </c>
      <c r="F13" s="8" t="s">
        <v>64</v>
      </c>
      <c r="G13" s="11" t="s">
        <v>34</v>
      </c>
      <c r="H13" s="7" t="s">
        <v>35</v>
      </c>
      <c r="I13" s="4" t="s">
        <v>36</v>
      </c>
      <c r="J13" s="19" t="s">
        <v>44</v>
      </c>
      <c r="K13" s="19" t="s">
        <v>65</v>
      </c>
      <c r="L13" s="19" t="s">
        <v>66</v>
      </c>
      <c r="M13" s="4" t="s">
        <v>39</v>
      </c>
      <c r="N13" s="36">
        <v>24</v>
      </c>
      <c r="O13" s="33">
        <v>2000</v>
      </c>
      <c r="P13" s="34">
        <f t="shared" si="0"/>
        <v>48000</v>
      </c>
      <c r="Q13" s="48">
        <v>0.08</v>
      </c>
      <c r="R13" s="34">
        <f t="shared" si="1"/>
        <v>3840</v>
      </c>
      <c r="S13" s="49">
        <v>45310</v>
      </c>
      <c r="T13" s="50">
        <v>45617</v>
      </c>
      <c r="U13" s="51">
        <v>45777</v>
      </c>
      <c r="V13" s="53">
        <f t="shared" si="3"/>
        <v>0.6</v>
      </c>
      <c r="W13" s="53">
        <v>0.4</v>
      </c>
      <c r="X13" s="34">
        <f t="shared" si="2"/>
        <v>1536</v>
      </c>
      <c r="Y13" s="65">
        <v>2496</v>
      </c>
      <c r="Z13" s="65">
        <f>X13+X14-Y13</f>
        <v>0</v>
      </c>
      <c r="AA13" s="34">
        <v>2304</v>
      </c>
    </row>
    <row r="14" ht="43.2" spans="1:27">
      <c r="A14" s="4" t="s">
        <v>29</v>
      </c>
      <c r="B14" s="17"/>
      <c r="C14" s="15"/>
      <c r="D14" s="20" t="s">
        <v>31</v>
      </c>
      <c r="E14" s="17"/>
      <c r="F14" s="18"/>
      <c r="G14" s="16"/>
      <c r="H14" s="7" t="s">
        <v>35</v>
      </c>
      <c r="I14" s="4" t="s">
        <v>36</v>
      </c>
      <c r="J14" s="19" t="s">
        <v>50</v>
      </c>
      <c r="K14" s="19" t="s">
        <v>67</v>
      </c>
      <c r="L14" s="19" t="s">
        <v>50</v>
      </c>
      <c r="M14" s="4" t="s">
        <v>39</v>
      </c>
      <c r="N14" s="36">
        <v>10</v>
      </c>
      <c r="O14" s="33">
        <v>3000</v>
      </c>
      <c r="P14" s="34">
        <f t="shared" si="0"/>
        <v>30000</v>
      </c>
      <c r="Q14" s="48">
        <v>0.08</v>
      </c>
      <c r="R14" s="34">
        <f t="shared" si="1"/>
        <v>2400</v>
      </c>
      <c r="S14" s="49"/>
      <c r="T14" s="50">
        <v>45617</v>
      </c>
      <c r="U14" s="51">
        <v>45981</v>
      </c>
      <c r="V14" s="53">
        <f t="shared" si="3"/>
        <v>0.6</v>
      </c>
      <c r="W14" s="53">
        <v>0.4</v>
      </c>
      <c r="X14" s="34">
        <f t="shared" si="2"/>
        <v>960</v>
      </c>
      <c r="Y14" s="69"/>
      <c r="Z14" s="69"/>
      <c r="AA14" s="34">
        <v>1440</v>
      </c>
    </row>
    <row r="15" ht="100.8" spans="1:27">
      <c r="A15" s="4" t="s">
        <v>29</v>
      </c>
      <c r="B15" s="9">
        <v>8</v>
      </c>
      <c r="C15" s="4" t="s">
        <v>30</v>
      </c>
      <c r="D15" s="20" t="s">
        <v>31</v>
      </c>
      <c r="E15" s="9" t="s">
        <v>68</v>
      </c>
      <c r="F15" s="19" t="s">
        <v>69</v>
      </c>
      <c r="G15" s="20" t="s">
        <v>34</v>
      </c>
      <c r="H15" s="7" t="s">
        <v>35</v>
      </c>
      <c r="I15" s="4" t="s">
        <v>36</v>
      </c>
      <c r="J15" s="19" t="s">
        <v>44</v>
      </c>
      <c r="K15" s="19" t="s">
        <v>70</v>
      </c>
      <c r="L15" s="19" t="s">
        <v>46</v>
      </c>
      <c r="M15" s="4" t="s">
        <v>39</v>
      </c>
      <c r="N15" s="36">
        <v>522</v>
      </c>
      <c r="O15" s="33">
        <v>900</v>
      </c>
      <c r="P15" s="34">
        <f t="shared" si="0"/>
        <v>469800</v>
      </c>
      <c r="Q15" s="48">
        <v>0.08</v>
      </c>
      <c r="R15" s="34">
        <f t="shared" si="1"/>
        <v>37584</v>
      </c>
      <c r="S15" s="49">
        <v>45317</v>
      </c>
      <c r="T15" s="50">
        <v>45619</v>
      </c>
      <c r="U15" s="51">
        <v>45983</v>
      </c>
      <c r="V15" s="53">
        <f t="shared" si="3"/>
        <v>0.6</v>
      </c>
      <c r="W15" s="53">
        <v>0.4</v>
      </c>
      <c r="X15" s="34">
        <f t="shared" si="2"/>
        <v>15033.6</v>
      </c>
      <c r="Y15" s="34">
        <v>15033.6</v>
      </c>
      <c r="Z15" s="34">
        <f t="shared" si="4"/>
        <v>0</v>
      </c>
      <c r="AA15" s="34">
        <v>22550.4</v>
      </c>
    </row>
    <row r="16" ht="43.2" spans="1:27">
      <c r="A16" s="4" t="s">
        <v>29</v>
      </c>
      <c r="B16" s="5">
        <v>9</v>
      </c>
      <c r="C16" s="8" t="s">
        <v>30</v>
      </c>
      <c r="D16" s="8" t="s">
        <v>31</v>
      </c>
      <c r="E16" s="5" t="s">
        <v>71</v>
      </c>
      <c r="F16" s="8" t="s">
        <v>72</v>
      </c>
      <c r="G16" s="8" t="s">
        <v>34</v>
      </c>
      <c r="H16" s="7" t="s">
        <v>35</v>
      </c>
      <c r="I16" s="4" t="s">
        <v>36</v>
      </c>
      <c r="J16" s="19" t="s">
        <v>44</v>
      </c>
      <c r="K16" s="19" t="s">
        <v>73</v>
      </c>
      <c r="L16" s="19" t="s">
        <v>66</v>
      </c>
      <c r="M16" s="4" t="s">
        <v>39</v>
      </c>
      <c r="N16" s="36">
        <v>35</v>
      </c>
      <c r="O16" s="33">
        <v>2000</v>
      </c>
      <c r="P16" s="34">
        <f t="shared" si="0"/>
        <v>70000</v>
      </c>
      <c r="Q16" s="48">
        <v>0.08</v>
      </c>
      <c r="R16" s="34">
        <f t="shared" si="1"/>
        <v>5600</v>
      </c>
      <c r="S16" s="49">
        <v>45316</v>
      </c>
      <c r="T16" s="50">
        <v>45626</v>
      </c>
      <c r="U16" s="51">
        <v>45777</v>
      </c>
      <c r="V16" s="53">
        <f t="shared" si="3"/>
        <v>0.6</v>
      </c>
      <c r="W16" s="53">
        <v>0.4</v>
      </c>
      <c r="X16" s="34">
        <f t="shared" si="2"/>
        <v>2240</v>
      </c>
      <c r="Y16" s="65">
        <v>4016</v>
      </c>
      <c r="Z16" s="65">
        <f>X16+X17-Y16</f>
        <v>0</v>
      </c>
      <c r="AA16" s="34">
        <v>3360</v>
      </c>
    </row>
    <row r="17" ht="43.2" spans="1:27">
      <c r="A17" s="4" t="s">
        <v>29</v>
      </c>
      <c r="B17" s="10"/>
      <c r="C17" s="14"/>
      <c r="D17" s="14"/>
      <c r="E17" s="10"/>
      <c r="F17" s="14"/>
      <c r="G17" s="14"/>
      <c r="H17" s="7" t="s">
        <v>35</v>
      </c>
      <c r="I17" s="4" t="s">
        <v>36</v>
      </c>
      <c r="J17" s="19" t="s">
        <v>50</v>
      </c>
      <c r="K17" s="19" t="s">
        <v>74</v>
      </c>
      <c r="L17" s="19" t="s">
        <v>50</v>
      </c>
      <c r="M17" s="4" t="s">
        <v>39</v>
      </c>
      <c r="N17" s="36">
        <v>18.5</v>
      </c>
      <c r="O17" s="33">
        <v>3000</v>
      </c>
      <c r="P17" s="34">
        <f t="shared" si="0"/>
        <v>55500</v>
      </c>
      <c r="Q17" s="48">
        <v>0.08</v>
      </c>
      <c r="R17" s="34">
        <f t="shared" si="1"/>
        <v>4440</v>
      </c>
      <c r="S17" s="49">
        <v>45316</v>
      </c>
      <c r="T17" s="50">
        <v>45626</v>
      </c>
      <c r="U17" s="51">
        <v>45990</v>
      </c>
      <c r="V17" s="53">
        <f t="shared" si="3"/>
        <v>0.6</v>
      </c>
      <c r="W17" s="53">
        <v>0.4</v>
      </c>
      <c r="X17" s="34">
        <f t="shared" si="2"/>
        <v>1776</v>
      </c>
      <c r="Y17" s="68"/>
      <c r="Z17" s="68"/>
      <c r="AA17" s="34">
        <v>2664</v>
      </c>
    </row>
    <row r="18" ht="43.2" spans="1:27">
      <c r="A18" s="4" t="s">
        <v>29</v>
      </c>
      <c r="B18" s="5">
        <v>10</v>
      </c>
      <c r="C18" s="5" t="s">
        <v>30</v>
      </c>
      <c r="D18" s="5" t="s">
        <v>31</v>
      </c>
      <c r="E18" s="5" t="s">
        <v>75</v>
      </c>
      <c r="F18" s="8" t="s">
        <v>76</v>
      </c>
      <c r="G18" s="5" t="s">
        <v>34</v>
      </c>
      <c r="H18" s="7" t="s">
        <v>35</v>
      </c>
      <c r="I18" s="4" t="s">
        <v>36</v>
      </c>
      <c r="J18" s="19" t="s">
        <v>50</v>
      </c>
      <c r="K18" s="19" t="s">
        <v>77</v>
      </c>
      <c r="L18" s="19" t="s">
        <v>50</v>
      </c>
      <c r="M18" s="4" t="s">
        <v>39</v>
      </c>
      <c r="N18" s="36">
        <v>30</v>
      </c>
      <c r="O18" s="33">
        <v>3000</v>
      </c>
      <c r="P18" s="34">
        <f t="shared" si="0"/>
        <v>90000</v>
      </c>
      <c r="Q18" s="48">
        <v>0.08</v>
      </c>
      <c r="R18" s="34">
        <f t="shared" si="1"/>
        <v>7200</v>
      </c>
      <c r="S18" s="49">
        <v>45357</v>
      </c>
      <c r="T18" s="50">
        <v>45626</v>
      </c>
      <c r="U18" s="51">
        <v>45990</v>
      </c>
      <c r="V18" s="53">
        <f t="shared" si="3"/>
        <v>0.6</v>
      </c>
      <c r="W18" s="53">
        <v>0.4</v>
      </c>
      <c r="X18" s="34">
        <f t="shared" si="2"/>
        <v>2880</v>
      </c>
      <c r="Y18" s="65">
        <v>136384</v>
      </c>
      <c r="Z18" s="65">
        <f>X18+X19+X20+X21-Y18</f>
        <v>0</v>
      </c>
      <c r="AA18" s="34">
        <v>4320</v>
      </c>
    </row>
    <row r="19" ht="28.8" spans="1:27">
      <c r="A19" s="4" t="s">
        <v>29</v>
      </c>
      <c r="B19" s="10"/>
      <c r="C19" s="10"/>
      <c r="D19" s="10"/>
      <c r="E19" s="10"/>
      <c r="F19" s="14"/>
      <c r="G19" s="10"/>
      <c r="H19" s="7" t="s">
        <v>35</v>
      </c>
      <c r="I19" s="4" t="s">
        <v>36</v>
      </c>
      <c r="J19" s="19" t="s">
        <v>44</v>
      </c>
      <c r="K19" s="8" t="s">
        <v>78</v>
      </c>
      <c r="L19" s="19" t="s">
        <v>46</v>
      </c>
      <c r="M19" s="4" t="s">
        <v>39</v>
      </c>
      <c r="N19" s="36">
        <v>4080</v>
      </c>
      <c r="O19" s="33">
        <v>900</v>
      </c>
      <c r="P19" s="34">
        <f t="shared" si="0"/>
        <v>3672000</v>
      </c>
      <c r="Q19" s="48">
        <v>0.08</v>
      </c>
      <c r="R19" s="34">
        <f t="shared" si="1"/>
        <v>293760</v>
      </c>
      <c r="S19" s="49">
        <v>45357</v>
      </c>
      <c r="T19" s="50">
        <v>45626</v>
      </c>
      <c r="U19" s="51">
        <v>45990</v>
      </c>
      <c r="V19" s="53">
        <f t="shared" si="3"/>
        <v>0.6</v>
      </c>
      <c r="W19" s="53">
        <v>0.4</v>
      </c>
      <c r="X19" s="34">
        <f t="shared" si="2"/>
        <v>117504</v>
      </c>
      <c r="Y19" s="68"/>
      <c r="Z19" s="68"/>
      <c r="AA19" s="34">
        <v>176256</v>
      </c>
    </row>
    <row r="20" ht="28.8" spans="1:27">
      <c r="A20" s="4" t="s">
        <v>29</v>
      </c>
      <c r="B20" s="10"/>
      <c r="C20" s="10"/>
      <c r="D20" s="10"/>
      <c r="E20" s="10"/>
      <c r="F20" s="14"/>
      <c r="G20" s="10"/>
      <c r="H20" s="7" t="s">
        <v>35</v>
      </c>
      <c r="I20" s="4" t="s">
        <v>36</v>
      </c>
      <c r="J20" s="19" t="s">
        <v>44</v>
      </c>
      <c r="K20" s="14"/>
      <c r="L20" s="19" t="s">
        <v>55</v>
      </c>
      <c r="M20" s="4" t="s">
        <v>39</v>
      </c>
      <c r="N20" s="36">
        <v>200</v>
      </c>
      <c r="O20" s="33">
        <v>1500</v>
      </c>
      <c r="P20" s="34">
        <f t="shared" si="0"/>
        <v>300000</v>
      </c>
      <c r="Q20" s="48">
        <v>0.08</v>
      </c>
      <c r="R20" s="34">
        <f t="shared" si="1"/>
        <v>24000</v>
      </c>
      <c r="S20" s="49"/>
      <c r="T20" s="50">
        <v>45626</v>
      </c>
      <c r="U20" s="51">
        <v>45990</v>
      </c>
      <c r="V20" s="53">
        <f t="shared" si="3"/>
        <v>0.6</v>
      </c>
      <c r="W20" s="53">
        <v>0.4</v>
      </c>
      <c r="X20" s="34">
        <f t="shared" si="2"/>
        <v>9600</v>
      </c>
      <c r="Y20" s="68"/>
      <c r="Z20" s="68"/>
      <c r="AA20" s="34">
        <v>14400</v>
      </c>
    </row>
    <row r="21" ht="28.8" spans="1:27">
      <c r="A21" s="4" t="s">
        <v>29</v>
      </c>
      <c r="B21" s="17"/>
      <c r="C21" s="17"/>
      <c r="D21" s="17"/>
      <c r="E21" s="17"/>
      <c r="F21" s="18"/>
      <c r="G21" s="17"/>
      <c r="H21" s="7" t="s">
        <v>35</v>
      </c>
      <c r="I21" s="4" t="s">
        <v>36</v>
      </c>
      <c r="J21" s="19" t="s">
        <v>44</v>
      </c>
      <c r="K21" s="18"/>
      <c r="L21" s="19" t="s">
        <v>56</v>
      </c>
      <c r="M21" s="4" t="s">
        <v>39</v>
      </c>
      <c r="N21" s="36">
        <v>100</v>
      </c>
      <c r="O21" s="33">
        <v>2000</v>
      </c>
      <c r="P21" s="34">
        <f t="shared" si="0"/>
        <v>200000</v>
      </c>
      <c r="Q21" s="48">
        <v>0.08</v>
      </c>
      <c r="R21" s="34">
        <f t="shared" si="1"/>
        <v>16000</v>
      </c>
      <c r="S21" s="49"/>
      <c r="T21" s="50">
        <v>45626</v>
      </c>
      <c r="U21" s="51">
        <v>45990</v>
      </c>
      <c r="V21" s="53">
        <f t="shared" si="3"/>
        <v>0.6</v>
      </c>
      <c r="W21" s="53">
        <v>0.4</v>
      </c>
      <c r="X21" s="34">
        <f t="shared" si="2"/>
        <v>6400</v>
      </c>
      <c r="Y21" s="68"/>
      <c r="Z21" s="68"/>
      <c r="AA21" s="34">
        <v>9600</v>
      </c>
    </row>
    <row r="22" ht="72" spans="1:27">
      <c r="A22" s="4" t="s">
        <v>29</v>
      </c>
      <c r="B22" s="5">
        <v>11</v>
      </c>
      <c r="C22" s="8" t="s">
        <v>30</v>
      </c>
      <c r="D22" s="8" t="s">
        <v>31</v>
      </c>
      <c r="E22" s="5" t="s">
        <v>79</v>
      </c>
      <c r="F22" s="8" t="s">
        <v>80</v>
      </c>
      <c r="G22" s="8" t="s">
        <v>34</v>
      </c>
      <c r="H22" s="7" t="s">
        <v>35</v>
      </c>
      <c r="I22" s="4" t="s">
        <v>81</v>
      </c>
      <c r="J22" s="19" t="s">
        <v>82</v>
      </c>
      <c r="K22" s="19" t="s">
        <v>83</v>
      </c>
      <c r="L22" s="19" t="s">
        <v>82</v>
      </c>
      <c r="M22" s="4" t="s">
        <v>84</v>
      </c>
      <c r="N22" s="36">
        <v>20000</v>
      </c>
      <c r="O22" s="33">
        <v>1500</v>
      </c>
      <c r="P22" s="34">
        <f t="shared" si="0"/>
        <v>30000000</v>
      </c>
      <c r="Q22" s="48">
        <v>0.038</v>
      </c>
      <c r="R22" s="34">
        <f t="shared" si="1"/>
        <v>1140000</v>
      </c>
      <c r="S22" s="49">
        <v>45366</v>
      </c>
      <c r="T22" s="50">
        <v>45626</v>
      </c>
      <c r="U22" s="51">
        <v>45777</v>
      </c>
      <c r="V22" s="53">
        <v>0.75</v>
      </c>
      <c r="W22" s="53">
        <v>0.25</v>
      </c>
      <c r="X22" s="34">
        <f t="shared" si="2"/>
        <v>285000</v>
      </c>
      <c r="Y22" s="65">
        <v>285000</v>
      </c>
      <c r="Z22" s="65"/>
      <c r="AA22" s="34">
        <v>855000</v>
      </c>
    </row>
    <row r="23" ht="28.8" spans="1:27">
      <c r="A23" s="4" t="s">
        <v>29</v>
      </c>
      <c r="B23" s="5">
        <v>12</v>
      </c>
      <c r="C23" s="8" t="s">
        <v>30</v>
      </c>
      <c r="D23" s="8" t="s">
        <v>31</v>
      </c>
      <c r="E23" s="9" t="s">
        <v>85</v>
      </c>
      <c r="F23" s="8" t="s">
        <v>86</v>
      </c>
      <c r="G23" s="8" t="s">
        <v>34</v>
      </c>
      <c r="H23" s="7" t="s">
        <v>35</v>
      </c>
      <c r="I23" s="4" t="s">
        <v>36</v>
      </c>
      <c r="J23" s="19" t="s">
        <v>44</v>
      </c>
      <c r="K23" s="8" t="s">
        <v>87</v>
      </c>
      <c r="L23" s="19" t="s">
        <v>46</v>
      </c>
      <c r="M23" s="4" t="s">
        <v>39</v>
      </c>
      <c r="N23" s="36">
        <v>403</v>
      </c>
      <c r="O23" s="33">
        <v>900</v>
      </c>
      <c r="P23" s="34">
        <f t="shared" si="0"/>
        <v>362700</v>
      </c>
      <c r="Q23" s="48">
        <v>0.08</v>
      </c>
      <c r="R23" s="34">
        <f t="shared" si="1"/>
        <v>29016</v>
      </c>
      <c r="S23" s="49">
        <v>45373</v>
      </c>
      <c r="T23" s="50">
        <v>45632</v>
      </c>
      <c r="U23" s="51">
        <v>45777</v>
      </c>
      <c r="V23" s="53">
        <f t="shared" ref="V23:V25" si="5">1-W23</f>
        <v>0.6</v>
      </c>
      <c r="W23" s="53">
        <v>0.4</v>
      </c>
      <c r="X23" s="34">
        <f t="shared" si="2"/>
        <v>11606.4</v>
      </c>
      <c r="Y23" s="65">
        <v>14694.4</v>
      </c>
      <c r="Z23" s="65">
        <f>X23+X24+X25+X26-Y23</f>
        <v>0</v>
      </c>
      <c r="AA23" s="34">
        <v>17409.6</v>
      </c>
    </row>
    <row r="24" ht="28.8" spans="1:27">
      <c r="A24" s="4" t="s">
        <v>29</v>
      </c>
      <c r="B24" s="10"/>
      <c r="C24" s="14"/>
      <c r="D24" s="14"/>
      <c r="E24" s="9"/>
      <c r="F24" s="14"/>
      <c r="G24" s="14"/>
      <c r="H24" s="7" t="s">
        <v>35</v>
      </c>
      <c r="I24" s="4" t="s">
        <v>36</v>
      </c>
      <c r="J24" s="19" t="s">
        <v>44</v>
      </c>
      <c r="K24" s="18"/>
      <c r="L24" s="19" t="s">
        <v>56</v>
      </c>
      <c r="M24" s="4" t="s">
        <v>39</v>
      </c>
      <c r="N24" s="36">
        <v>19</v>
      </c>
      <c r="O24" s="33">
        <v>2000</v>
      </c>
      <c r="P24" s="34">
        <f t="shared" si="0"/>
        <v>38000</v>
      </c>
      <c r="Q24" s="48">
        <v>0.08</v>
      </c>
      <c r="R24" s="34">
        <f t="shared" si="1"/>
        <v>3040</v>
      </c>
      <c r="S24" s="49"/>
      <c r="T24" s="50">
        <v>45632</v>
      </c>
      <c r="U24" s="51">
        <v>45777</v>
      </c>
      <c r="V24" s="53">
        <f t="shared" si="5"/>
        <v>0.6</v>
      </c>
      <c r="W24" s="53">
        <v>0.4</v>
      </c>
      <c r="X24" s="34">
        <f t="shared" si="2"/>
        <v>1216</v>
      </c>
      <c r="Y24" s="68"/>
      <c r="Z24" s="68"/>
      <c r="AA24" s="34">
        <v>1824</v>
      </c>
    </row>
    <row r="25" ht="43.2" spans="1:27">
      <c r="A25" s="4" t="s">
        <v>29</v>
      </c>
      <c r="B25" s="10"/>
      <c r="C25" s="14"/>
      <c r="D25" s="14"/>
      <c r="E25" s="9"/>
      <c r="F25" s="14"/>
      <c r="G25" s="14"/>
      <c r="H25" s="7" t="s">
        <v>35</v>
      </c>
      <c r="I25" s="4" t="s">
        <v>36</v>
      </c>
      <c r="J25" s="19" t="s">
        <v>50</v>
      </c>
      <c r="K25" s="19" t="s">
        <v>88</v>
      </c>
      <c r="L25" s="19" t="s">
        <v>50</v>
      </c>
      <c r="M25" s="4" t="s">
        <v>39</v>
      </c>
      <c r="N25" s="36">
        <v>12</v>
      </c>
      <c r="O25" s="33">
        <v>3000</v>
      </c>
      <c r="P25" s="34">
        <f t="shared" si="0"/>
        <v>36000</v>
      </c>
      <c r="Q25" s="48">
        <v>0.08</v>
      </c>
      <c r="R25" s="34">
        <f t="shared" si="1"/>
        <v>2880</v>
      </c>
      <c r="S25" s="49">
        <v>45373</v>
      </c>
      <c r="T25" s="50">
        <v>45632</v>
      </c>
      <c r="U25" s="51">
        <v>45996</v>
      </c>
      <c r="V25" s="53">
        <f t="shared" si="5"/>
        <v>0.6</v>
      </c>
      <c r="W25" s="53">
        <v>0.4</v>
      </c>
      <c r="X25" s="34">
        <f t="shared" si="2"/>
        <v>1152</v>
      </c>
      <c r="Y25" s="68"/>
      <c r="Z25" s="68"/>
      <c r="AA25" s="34">
        <v>1728</v>
      </c>
    </row>
    <row r="26" ht="43.2" spans="1:27">
      <c r="A26" s="4" t="s">
        <v>29</v>
      </c>
      <c r="B26" s="17"/>
      <c r="C26" s="18"/>
      <c r="D26" s="18"/>
      <c r="E26" s="9"/>
      <c r="F26" s="18"/>
      <c r="G26" s="18"/>
      <c r="H26" s="7" t="s">
        <v>35</v>
      </c>
      <c r="I26" s="4" t="s">
        <v>36</v>
      </c>
      <c r="J26" s="19" t="s">
        <v>89</v>
      </c>
      <c r="K26" s="19" t="s">
        <v>90</v>
      </c>
      <c r="L26" s="19" t="s">
        <v>91</v>
      </c>
      <c r="M26" s="4" t="s">
        <v>39</v>
      </c>
      <c r="N26" s="36">
        <v>90</v>
      </c>
      <c r="O26" s="33">
        <v>1000</v>
      </c>
      <c r="P26" s="34">
        <f t="shared" si="0"/>
        <v>90000</v>
      </c>
      <c r="Q26" s="48">
        <v>0.04</v>
      </c>
      <c r="R26" s="34">
        <f t="shared" si="1"/>
        <v>3600</v>
      </c>
      <c r="S26" s="49">
        <v>45373</v>
      </c>
      <c r="T26" s="50">
        <v>45374</v>
      </c>
      <c r="U26" s="51">
        <v>45738</v>
      </c>
      <c r="V26" s="53">
        <v>0.8</v>
      </c>
      <c r="W26" s="53">
        <v>0.2</v>
      </c>
      <c r="X26" s="34">
        <f t="shared" si="2"/>
        <v>720</v>
      </c>
      <c r="Y26" s="69"/>
      <c r="Z26" s="69"/>
      <c r="AA26" s="34">
        <v>2880</v>
      </c>
    </row>
    <row r="27" spans="1:27">
      <c r="A27" s="21" t="s">
        <v>92</v>
      </c>
      <c r="B27" s="22"/>
      <c r="C27" s="22"/>
      <c r="D27" s="22"/>
      <c r="E27" s="22"/>
      <c r="F27" s="22"/>
      <c r="G27" s="22"/>
      <c r="H27" s="22"/>
      <c r="I27" s="22"/>
      <c r="J27" s="22"/>
      <c r="K27" s="22"/>
      <c r="L27" s="22"/>
      <c r="M27" s="37"/>
      <c r="N27" s="38">
        <f t="shared" ref="N27:R27" si="6">SUM(N4:N26)</f>
        <v>35509.98</v>
      </c>
      <c r="O27" s="39"/>
      <c r="P27" s="40">
        <f t="shared" si="6"/>
        <v>44788080</v>
      </c>
      <c r="Q27" s="57"/>
      <c r="R27" s="40">
        <f t="shared" si="6"/>
        <v>2312764.8</v>
      </c>
      <c r="S27" s="57"/>
      <c r="T27" s="57"/>
      <c r="U27" s="57"/>
      <c r="V27" s="57"/>
      <c r="W27" s="57"/>
      <c r="X27" s="40">
        <f>SUM(X4:X26)</f>
        <v>752346.56</v>
      </c>
      <c r="Y27" s="40">
        <f>SUM(Y4:Y26)</f>
        <v>752346.56</v>
      </c>
      <c r="Z27" s="40">
        <f>SUM(Z4:Z26)</f>
        <v>0</v>
      </c>
      <c r="AA27" s="40">
        <v>1560418.24</v>
      </c>
    </row>
    <row r="29" spans="1:27">
      <c r="A29" s="23" t="s">
        <v>93</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c r="A30" s="2" t="s">
        <v>94</v>
      </c>
      <c r="B30" s="2"/>
      <c r="C30" s="2"/>
      <c r="D30" s="2"/>
      <c r="E30" s="2"/>
      <c r="F30" s="2"/>
      <c r="G30" s="2"/>
      <c r="H30" s="2"/>
      <c r="I30" s="2"/>
      <c r="J30" s="2"/>
      <c r="K30" s="2"/>
      <c r="L30" s="2"/>
      <c r="M30" s="2"/>
      <c r="N30" s="2"/>
      <c r="O30" s="2"/>
      <c r="P30" s="2"/>
      <c r="Q30" s="2"/>
      <c r="R30" s="2"/>
      <c r="S30" s="2"/>
      <c r="T30" s="2"/>
      <c r="U30" s="2"/>
      <c r="V30" s="2"/>
      <c r="W30" s="2"/>
      <c r="X30" s="2"/>
      <c r="Y30" s="2"/>
      <c r="Z30" s="2"/>
      <c r="AA30" s="2"/>
    </row>
    <row r="31" ht="57.6" spans="1:27">
      <c r="A31" s="3" t="s">
        <v>2</v>
      </c>
      <c r="B31" s="3" t="s">
        <v>3</v>
      </c>
      <c r="C31" s="3" t="s">
        <v>4</v>
      </c>
      <c r="D31" s="3" t="s">
        <v>5</v>
      </c>
      <c r="E31" s="3" t="s">
        <v>6</v>
      </c>
      <c r="F31" s="3" t="s">
        <v>7</v>
      </c>
      <c r="G31" s="3" t="s">
        <v>8</v>
      </c>
      <c r="H31" s="3" t="s">
        <v>9</v>
      </c>
      <c r="I31" s="3" t="s">
        <v>10</v>
      </c>
      <c r="J31" s="3" t="s">
        <v>11</v>
      </c>
      <c r="K31" s="3" t="s">
        <v>12</v>
      </c>
      <c r="L31" s="3" t="s">
        <v>13</v>
      </c>
      <c r="M31" s="3" t="s">
        <v>14</v>
      </c>
      <c r="N31" s="3" t="s">
        <v>15</v>
      </c>
      <c r="O31" s="31" t="s">
        <v>16</v>
      </c>
      <c r="P31" s="3" t="s">
        <v>17</v>
      </c>
      <c r="Q31" s="3" t="s">
        <v>18</v>
      </c>
      <c r="R31" s="3" t="s">
        <v>19</v>
      </c>
      <c r="S31" s="3" t="s">
        <v>20</v>
      </c>
      <c r="T31" s="3" t="s">
        <v>21</v>
      </c>
      <c r="U31" s="3" t="s">
        <v>22</v>
      </c>
      <c r="V31" s="3" t="s">
        <v>23</v>
      </c>
      <c r="W31" s="3" t="s">
        <v>24</v>
      </c>
      <c r="X31" s="3" t="s">
        <v>25</v>
      </c>
      <c r="Y31" s="3" t="s">
        <v>26</v>
      </c>
      <c r="Z31" s="3" t="s">
        <v>27</v>
      </c>
      <c r="AA31" s="3" t="s">
        <v>28</v>
      </c>
    </row>
    <row r="32" ht="86.4" spans="1:27">
      <c r="A32" s="24" t="s">
        <v>29</v>
      </c>
      <c r="B32" s="5">
        <v>1</v>
      </c>
      <c r="C32" s="25" t="s">
        <v>95</v>
      </c>
      <c r="D32" s="25" t="s">
        <v>31</v>
      </c>
      <c r="E32" s="26" t="s">
        <v>96</v>
      </c>
      <c r="F32" s="26" t="s">
        <v>97</v>
      </c>
      <c r="G32" s="5" t="s">
        <v>34</v>
      </c>
      <c r="H32" s="7" t="s">
        <v>35</v>
      </c>
      <c r="I32" s="24" t="s">
        <v>36</v>
      </c>
      <c r="J32" s="24" t="s">
        <v>37</v>
      </c>
      <c r="K32" s="9" t="s">
        <v>98</v>
      </c>
      <c r="L32" s="24" t="s">
        <v>37</v>
      </c>
      <c r="M32" s="24" t="s">
        <v>39</v>
      </c>
      <c r="N32" s="41">
        <v>300</v>
      </c>
      <c r="O32" s="42">
        <v>1000</v>
      </c>
      <c r="P32" s="43">
        <f t="shared" ref="P32:P34" si="7">N32*O32</f>
        <v>300000</v>
      </c>
      <c r="Q32" s="58">
        <v>0.035</v>
      </c>
      <c r="R32" s="43">
        <f t="shared" ref="R32:R34" si="8">P32*Q32</f>
        <v>10500</v>
      </c>
      <c r="S32" s="59">
        <v>45291</v>
      </c>
      <c r="T32" s="60">
        <v>45583</v>
      </c>
      <c r="U32" s="61">
        <v>45614</v>
      </c>
      <c r="V32" s="62">
        <v>0.8</v>
      </c>
      <c r="W32" s="63">
        <v>0.2</v>
      </c>
      <c r="X32" s="43">
        <f t="shared" ref="X32:X34" si="9">R32*W32</f>
        <v>2100</v>
      </c>
      <c r="Y32" s="70">
        <v>2100</v>
      </c>
      <c r="Z32" s="70">
        <f t="shared" ref="Z32:Z34" si="10">X32-Y32</f>
        <v>0</v>
      </c>
      <c r="AA32" s="43">
        <v>8400</v>
      </c>
    </row>
    <row r="33" ht="86.4" spans="1:27">
      <c r="A33" s="24" t="s">
        <v>29</v>
      </c>
      <c r="B33" s="5">
        <v>2</v>
      </c>
      <c r="C33" s="26" t="s">
        <v>95</v>
      </c>
      <c r="D33" s="26" t="s">
        <v>31</v>
      </c>
      <c r="E33" s="26" t="s">
        <v>99</v>
      </c>
      <c r="F33" s="27" t="s">
        <v>100</v>
      </c>
      <c r="G33" s="5" t="s">
        <v>34</v>
      </c>
      <c r="H33" s="7" t="s">
        <v>35</v>
      </c>
      <c r="I33" s="24" t="s">
        <v>36</v>
      </c>
      <c r="J33" s="35" t="s">
        <v>44</v>
      </c>
      <c r="K33" s="9" t="s">
        <v>101</v>
      </c>
      <c r="L33" s="19" t="s">
        <v>46</v>
      </c>
      <c r="M33" s="24" t="s">
        <v>39</v>
      </c>
      <c r="N33" s="44">
        <v>914</v>
      </c>
      <c r="O33" s="42">
        <v>900</v>
      </c>
      <c r="P33" s="43">
        <f t="shared" si="7"/>
        <v>822600</v>
      </c>
      <c r="Q33" s="58">
        <v>0.08</v>
      </c>
      <c r="R33" s="43">
        <f t="shared" si="8"/>
        <v>65808</v>
      </c>
      <c r="S33" s="59">
        <v>45290</v>
      </c>
      <c r="T33" s="60">
        <v>45619</v>
      </c>
      <c r="U33" s="61">
        <v>45708</v>
      </c>
      <c r="V33" s="63">
        <f>1-W33</f>
        <v>0.6</v>
      </c>
      <c r="W33" s="63">
        <v>0.4</v>
      </c>
      <c r="X33" s="43">
        <f t="shared" si="9"/>
        <v>26323.2</v>
      </c>
      <c r="Y33" s="70">
        <v>26323.2</v>
      </c>
      <c r="Z33" s="70">
        <f t="shared" si="10"/>
        <v>0</v>
      </c>
      <c r="AA33" s="43">
        <v>39484.8</v>
      </c>
    </row>
    <row r="34" ht="86.4" spans="1:27">
      <c r="A34" s="24" t="s">
        <v>29</v>
      </c>
      <c r="B34" s="9">
        <v>3</v>
      </c>
      <c r="C34" s="28" t="s">
        <v>95</v>
      </c>
      <c r="D34" s="28" t="s">
        <v>31</v>
      </c>
      <c r="E34" s="26" t="s">
        <v>102</v>
      </c>
      <c r="F34" s="28" t="s">
        <v>103</v>
      </c>
      <c r="G34" s="9" t="s">
        <v>34</v>
      </c>
      <c r="H34" s="7" t="s">
        <v>35</v>
      </c>
      <c r="I34" s="24" t="s">
        <v>36</v>
      </c>
      <c r="J34" s="35" t="s">
        <v>44</v>
      </c>
      <c r="K34" s="19" t="s">
        <v>104</v>
      </c>
      <c r="L34" s="19" t="s">
        <v>46</v>
      </c>
      <c r="M34" s="24" t="s">
        <v>39</v>
      </c>
      <c r="N34" s="44">
        <v>130</v>
      </c>
      <c r="O34" s="42">
        <v>900</v>
      </c>
      <c r="P34" s="43">
        <f t="shared" si="7"/>
        <v>117000</v>
      </c>
      <c r="Q34" s="58">
        <v>0.08</v>
      </c>
      <c r="R34" s="43">
        <f t="shared" si="8"/>
        <v>9360</v>
      </c>
      <c r="S34" s="59">
        <v>45286</v>
      </c>
      <c r="T34" s="60">
        <v>45619</v>
      </c>
      <c r="U34" s="61">
        <v>45708</v>
      </c>
      <c r="V34" s="63">
        <f>1-W34</f>
        <v>0.6</v>
      </c>
      <c r="W34" s="63">
        <v>0.4</v>
      </c>
      <c r="X34" s="42">
        <f t="shared" si="9"/>
        <v>3744</v>
      </c>
      <c r="Y34" s="71">
        <v>3744</v>
      </c>
      <c r="Z34" s="70">
        <f t="shared" si="10"/>
        <v>0</v>
      </c>
      <c r="AA34" s="43">
        <v>5616</v>
      </c>
    </row>
    <row r="35" spans="1:27">
      <c r="A35" s="21" t="s">
        <v>92</v>
      </c>
      <c r="B35" s="22"/>
      <c r="C35" s="22"/>
      <c r="D35" s="22"/>
      <c r="E35" s="22"/>
      <c r="F35" s="22"/>
      <c r="G35" s="22"/>
      <c r="H35" s="22"/>
      <c r="I35" s="22"/>
      <c r="J35" s="22"/>
      <c r="K35" s="22"/>
      <c r="L35" s="22"/>
      <c r="M35" s="37"/>
      <c r="N35" s="38">
        <f t="shared" ref="N35:R35" si="11">SUM(N32:N34)</f>
        <v>1344</v>
      </c>
      <c r="O35" s="45"/>
      <c r="P35" s="40">
        <f t="shared" si="11"/>
        <v>1239600</v>
      </c>
      <c r="Q35" s="64"/>
      <c r="R35" s="40">
        <f t="shared" si="11"/>
        <v>85668</v>
      </c>
      <c r="S35" s="64"/>
      <c r="T35" s="64"/>
      <c r="U35" s="64"/>
      <c r="V35" s="64"/>
      <c r="W35" s="64"/>
      <c r="X35" s="40">
        <f>SUM(X32:X34)</f>
        <v>32167.2</v>
      </c>
      <c r="Y35" s="40">
        <f>SUM(Y32:Y34)</f>
        <v>32167.2</v>
      </c>
      <c r="Z35" s="40">
        <f>SUM(Z32:Z34)</f>
        <v>0</v>
      </c>
      <c r="AA35" s="40">
        <v>53500.8</v>
      </c>
    </row>
    <row r="37" spans="1:27">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c r="A38" s="23" t="s">
        <v>105</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c r="A39" s="2" t="s">
        <v>106</v>
      </c>
      <c r="B39" s="2"/>
      <c r="C39" s="2"/>
      <c r="D39" s="2"/>
      <c r="E39" s="2"/>
      <c r="F39" s="2"/>
      <c r="G39" s="2"/>
      <c r="H39" s="2"/>
      <c r="I39" s="2"/>
      <c r="J39" s="2"/>
      <c r="K39" s="2"/>
      <c r="L39" s="2"/>
      <c r="M39" s="2"/>
      <c r="N39" s="2"/>
      <c r="O39" s="2"/>
      <c r="P39" s="2"/>
      <c r="Q39" s="2"/>
      <c r="R39" s="2"/>
      <c r="S39" s="2"/>
      <c r="T39" s="2"/>
      <c r="U39" s="2"/>
      <c r="V39" s="2"/>
      <c r="W39" s="2"/>
      <c r="X39" s="2"/>
      <c r="Y39" s="2"/>
      <c r="Z39" s="2"/>
      <c r="AA39" s="2"/>
    </row>
    <row r="40" ht="57.6" spans="1:27">
      <c r="A40" s="3" t="s">
        <v>2</v>
      </c>
      <c r="B40" s="3" t="s">
        <v>3</v>
      </c>
      <c r="C40" s="3" t="s">
        <v>4</v>
      </c>
      <c r="D40" s="3" t="s">
        <v>5</v>
      </c>
      <c r="E40" s="3" t="s">
        <v>6</v>
      </c>
      <c r="F40" s="3" t="s">
        <v>7</v>
      </c>
      <c r="G40" s="3" t="s">
        <v>8</v>
      </c>
      <c r="H40" s="3" t="s">
        <v>9</v>
      </c>
      <c r="I40" s="3" t="s">
        <v>10</v>
      </c>
      <c r="J40" s="3" t="s">
        <v>11</v>
      </c>
      <c r="K40" s="3" t="s">
        <v>12</v>
      </c>
      <c r="L40" s="3" t="s">
        <v>13</v>
      </c>
      <c r="M40" s="3" t="s">
        <v>14</v>
      </c>
      <c r="N40" s="3" t="s">
        <v>15</v>
      </c>
      <c r="O40" s="31" t="s">
        <v>16</v>
      </c>
      <c r="P40" s="3" t="s">
        <v>17</v>
      </c>
      <c r="Q40" s="3" t="s">
        <v>18</v>
      </c>
      <c r="R40" s="3" t="s">
        <v>19</v>
      </c>
      <c r="S40" s="3" t="s">
        <v>20</v>
      </c>
      <c r="T40" s="3" t="s">
        <v>21</v>
      </c>
      <c r="U40" s="3" t="s">
        <v>22</v>
      </c>
      <c r="V40" s="3" t="s">
        <v>23</v>
      </c>
      <c r="W40" s="3" t="s">
        <v>24</v>
      </c>
      <c r="X40" s="3" t="s">
        <v>25</v>
      </c>
      <c r="Y40" s="3" t="s">
        <v>26</v>
      </c>
      <c r="Z40" s="3" t="s">
        <v>27</v>
      </c>
      <c r="AA40" s="3" t="s">
        <v>28</v>
      </c>
    </row>
    <row r="41" ht="100.8" spans="1:27">
      <c r="A41" s="24" t="s">
        <v>29</v>
      </c>
      <c r="B41" s="5">
        <v>1</v>
      </c>
      <c r="C41" s="25" t="s">
        <v>107</v>
      </c>
      <c r="D41" s="25" t="s">
        <v>31</v>
      </c>
      <c r="E41" s="26" t="s">
        <v>108</v>
      </c>
      <c r="F41" s="26" t="s">
        <v>109</v>
      </c>
      <c r="G41" s="5" t="s">
        <v>34</v>
      </c>
      <c r="H41" s="7" t="s">
        <v>35</v>
      </c>
      <c r="I41" s="24" t="s">
        <v>36</v>
      </c>
      <c r="J41" s="24" t="s">
        <v>50</v>
      </c>
      <c r="K41" s="9" t="s">
        <v>110</v>
      </c>
      <c r="L41" s="24" t="s">
        <v>111</v>
      </c>
      <c r="M41" s="24" t="s">
        <v>39</v>
      </c>
      <c r="N41" s="41">
        <v>70</v>
      </c>
      <c r="O41" s="42">
        <v>3000</v>
      </c>
      <c r="P41" s="43">
        <f t="shared" ref="P41:P45" si="12">N41*O41</f>
        <v>210000</v>
      </c>
      <c r="Q41" s="58">
        <v>0.08</v>
      </c>
      <c r="R41" s="43">
        <f t="shared" ref="R41:R45" si="13">P41*Q41</f>
        <v>16800</v>
      </c>
      <c r="S41" s="59">
        <v>45291</v>
      </c>
      <c r="T41" s="60">
        <v>45596</v>
      </c>
      <c r="U41" s="61">
        <v>45808</v>
      </c>
      <c r="V41" s="62">
        <v>0.6</v>
      </c>
      <c r="W41" s="63">
        <v>0.4</v>
      </c>
      <c r="X41" s="43">
        <f t="shared" ref="X41:X45" si="14">R41*W41</f>
        <v>6720</v>
      </c>
      <c r="Y41" s="70">
        <v>6720</v>
      </c>
      <c r="Z41" s="70">
        <f t="shared" ref="Z41:Z45" si="15">X41-Y41</f>
        <v>0</v>
      </c>
      <c r="AA41" s="43">
        <v>10080</v>
      </c>
    </row>
    <row r="42" ht="129.6" spans="1:27">
      <c r="A42" s="24" t="s">
        <v>29</v>
      </c>
      <c r="B42" s="5">
        <v>2</v>
      </c>
      <c r="C42" s="26" t="s">
        <v>107</v>
      </c>
      <c r="D42" s="26" t="s">
        <v>31</v>
      </c>
      <c r="E42" s="26" t="s">
        <v>112</v>
      </c>
      <c r="F42" s="27" t="s">
        <v>113</v>
      </c>
      <c r="G42" s="5" t="s">
        <v>34</v>
      </c>
      <c r="H42" s="7" t="s">
        <v>35</v>
      </c>
      <c r="I42" s="24" t="s">
        <v>36</v>
      </c>
      <c r="J42" s="35" t="s">
        <v>114</v>
      </c>
      <c r="K42" s="9" t="s">
        <v>115</v>
      </c>
      <c r="L42" s="19" t="s">
        <v>116</v>
      </c>
      <c r="M42" s="24" t="s">
        <v>39</v>
      </c>
      <c r="N42" s="44">
        <v>630</v>
      </c>
      <c r="O42" s="42">
        <v>900</v>
      </c>
      <c r="P42" s="43">
        <f t="shared" si="12"/>
        <v>567000</v>
      </c>
      <c r="Q42" s="58">
        <v>0.048</v>
      </c>
      <c r="R42" s="43">
        <f t="shared" si="13"/>
        <v>27216</v>
      </c>
      <c r="S42" s="59">
        <v>45290</v>
      </c>
      <c r="T42" s="60">
        <v>45625</v>
      </c>
      <c r="U42" s="61">
        <v>45657</v>
      </c>
      <c r="V42" s="63">
        <f t="shared" ref="V42:V45" si="16">1-W42</f>
        <v>0.6</v>
      </c>
      <c r="W42" s="63">
        <v>0.4</v>
      </c>
      <c r="X42" s="43">
        <f t="shared" si="14"/>
        <v>10886.4</v>
      </c>
      <c r="Y42" s="70">
        <v>10886.4</v>
      </c>
      <c r="Z42" s="70">
        <f t="shared" si="15"/>
        <v>0</v>
      </c>
      <c r="AA42" s="43">
        <v>16329.6</v>
      </c>
    </row>
    <row r="43" ht="28.8" spans="1:27">
      <c r="A43" s="24" t="s">
        <v>29</v>
      </c>
      <c r="B43" s="9">
        <v>3</v>
      </c>
      <c r="C43" s="28" t="s">
        <v>107</v>
      </c>
      <c r="D43" s="28" t="s">
        <v>31</v>
      </c>
      <c r="E43" s="26" t="s">
        <v>117</v>
      </c>
      <c r="F43" s="28" t="s">
        <v>118</v>
      </c>
      <c r="G43" s="9" t="s">
        <v>34</v>
      </c>
      <c r="H43" s="7" t="s">
        <v>35</v>
      </c>
      <c r="I43" s="24" t="s">
        <v>36</v>
      </c>
      <c r="J43" s="46" t="s">
        <v>44</v>
      </c>
      <c r="K43" s="8" t="s">
        <v>119</v>
      </c>
      <c r="L43" s="19" t="s">
        <v>56</v>
      </c>
      <c r="M43" s="24" t="s">
        <v>39</v>
      </c>
      <c r="N43" s="44">
        <f>260+290</f>
        <v>550</v>
      </c>
      <c r="O43" s="42">
        <v>2000</v>
      </c>
      <c r="P43" s="43">
        <f t="shared" si="12"/>
        <v>1100000</v>
      </c>
      <c r="Q43" s="58">
        <v>0.08</v>
      </c>
      <c r="R43" s="43">
        <f t="shared" si="13"/>
        <v>88000</v>
      </c>
      <c r="S43" s="59">
        <v>45286</v>
      </c>
      <c r="T43" s="60">
        <v>45626</v>
      </c>
      <c r="U43" s="61">
        <v>45657</v>
      </c>
      <c r="V43" s="63">
        <f t="shared" si="16"/>
        <v>0.6</v>
      </c>
      <c r="W43" s="63">
        <v>0.4</v>
      </c>
      <c r="X43" s="42">
        <f t="shared" si="14"/>
        <v>35200</v>
      </c>
      <c r="Y43" s="71">
        <v>46720</v>
      </c>
      <c r="Z43" s="70">
        <f>X43+X44-Y43</f>
        <v>0</v>
      </c>
      <c r="AA43" s="43">
        <v>52800</v>
      </c>
    </row>
    <row r="44" ht="28.8" spans="1:27">
      <c r="A44" s="24" t="s">
        <v>29</v>
      </c>
      <c r="B44" s="9"/>
      <c r="C44" s="28"/>
      <c r="D44" s="28"/>
      <c r="E44" s="29"/>
      <c r="F44" s="28"/>
      <c r="G44" s="9"/>
      <c r="H44" s="7" t="s">
        <v>35</v>
      </c>
      <c r="I44" s="24" t="s">
        <v>36</v>
      </c>
      <c r="J44" s="47"/>
      <c r="K44" s="18"/>
      <c r="L44" s="19" t="s">
        <v>46</v>
      </c>
      <c r="M44" s="24" t="s">
        <v>39</v>
      </c>
      <c r="N44" s="44">
        <f>300+100</f>
        <v>400</v>
      </c>
      <c r="O44" s="42">
        <v>900</v>
      </c>
      <c r="P44" s="43">
        <f t="shared" si="12"/>
        <v>360000</v>
      </c>
      <c r="Q44" s="58">
        <v>0.08</v>
      </c>
      <c r="R44" s="43">
        <f t="shared" si="13"/>
        <v>28800</v>
      </c>
      <c r="S44" s="59">
        <v>45286</v>
      </c>
      <c r="T44" s="60">
        <v>45626</v>
      </c>
      <c r="U44" s="61">
        <v>45657</v>
      </c>
      <c r="V44" s="63">
        <f t="shared" si="16"/>
        <v>0.6</v>
      </c>
      <c r="W44" s="63">
        <v>0.4</v>
      </c>
      <c r="X44" s="42">
        <f t="shared" si="14"/>
        <v>11520</v>
      </c>
      <c r="Y44" s="72"/>
      <c r="Z44" s="73"/>
      <c r="AA44" s="43">
        <v>17280</v>
      </c>
    </row>
    <row r="45" ht="86.4" spans="1:27">
      <c r="A45" s="24" t="s">
        <v>29</v>
      </c>
      <c r="B45" s="5">
        <v>4</v>
      </c>
      <c r="C45" s="30" t="s">
        <v>107</v>
      </c>
      <c r="D45" s="30" t="s">
        <v>31</v>
      </c>
      <c r="E45" s="28" t="s">
        <v>120</v>
      </c>
      <c r="F45" s="30" t="s">
        <v>76</v>
      </c>
      <c r="G45" s="19" t="s">
        <v>34</v>
      </c>
      <c r="H45" s="7" t="s">
        <v>35</v>
      </c>
      <c r="I45" s="24" t="s">
        <v>36</v>
      </c>
      <c r="J45" s="35" t="s">
        <v>44</v>
      </c>
      <c r="K45" s="19" t="s">
        <v>121</v>
      </c>
      <c r="L45" s="19" t="s">
        <v>46</v>
      </c>
      <c r="M45" s="24" t="s">
        <v>39</v>
      </c>
      <c r="N45" s="44">
        <v>180</v>
      </c>
      <c r="O45" s="42">
        <v>900</v>
      </c>
      <c r="P45" s="43">
        <f t="shared" si="12"/>
        <v>162000</v>
      </c>
      <c r="Q45" s="58">
        <v>0.08</v>
      </c>
      <c r="R45" s="43">
        <f t="shared" si="13"/>
        <v>12960</v>
      </c>
      <c r="S45" s="59">
        <v>45308</v>
      </c>
      <c r="T45" s="60">
        <v>45626</v>
      </c>
      <c r="U45" s="60">
        <v>45657</v>
      </c>
      <c r="V45" s="63">
        <f t="shared" si="16"/>
        <v>0.6</v>
      </c>
      <c r="W45" s="63">
        <v>0.4</v>
      </c>
      <c r="X45" s="43">
        <f t="shared" si="14"/>
        <v>5184</v>
      </c>
      <c r="Y45" s="70">
        <v>5184</v>
      </c>
      <c r="Z45" s="70">
        <f t="shared" si="15"/>
        <v>0</v>
      </c>
      <c r="AA45" s="43">
        <v>7776</v>
      </c>
    </row>
    <row r="46" spans="1:27">
      <c r="A46" s="21" t="s">
        <v>92</v>
      </c>
      <c r="B46" s="22"/>
      <c r="C46" s="22"/>
      <c r="D46" s="22"/>
      <c r="E46" s="22"/>
      <c r="F46" s="22"/>
      <c r="G46" s="22"/>
      <c r="H46" s="22"/>
      <c r="I46" s="22"/>
      <c r="J46" s="22"/>
      <c r="K46" s="22"/>
      <c r="L46" s="22"/>
      <c r="M46" s="37"/>
      <c r="N46" s="38">
        <f t="shared" ref="N46:R46" si="17">SUM(N41:N45)</f>
        <v>1830</v>
      </c>
      <c r="O46" s="45"/>
      <c r="P46" s="40">
        <f t="shared" si="17"/>
        <v>2399000</v>
      </c>
      <c r="Q46" s="64"/>
      <c r="R46" s="40">
        <f t="shared" si="17"/>
        <v>173776</v>
      </c>
      <c r="S46" s="64"/>
      <c r="T46" s="64"/>
      <c r="U46" s="64"/>
      <c r="V46" s="64"/>
      <c r="W46" s="64"/>
      <c r="X46" s="40">
        <f>SUM(X41:X45)</f>
        <v>69510.4</v>
      </c>
      <c r="Y46" s="40">
        <f>SUM(Y41:Y45)</f>
        <v>69510.4</v>
      </c>
      <c r="Z46" s="40">
        <f>SUM(Z41:Z45)</f>
        <v>0</v>
      </c>
      <c r="AA46" s="40">
        <v>104265.6</v>
      </c>
    </row>
    <row r="48" spans="1:28">
      <c r="A48" s="23" t="s">
        <v>122</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c r="A49" s="2" t="s">
        <v>123</v>
      </c>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ht="57.6" spans="1:27">
      <c r="A50" s="3" t="s">
        <v>2</v>
      </c>
      <c r="B50" s="3" t="s">
        <v>3</v>
      </c>
      <c r="C50" s="3" t="s">
        <v>4</v>
      </c>
      <c r="D50" s="3" t="s">
        <v>5</v>
      </c>
      <c r="E50" s="3" t="s">
        <v>6</v>
      </c>
      <c r="F50" s="3" t="s">
        <v>7</v>
      </c>
      <c r="G50" s="3" t="s">
        <v>8</v>
      </c>
      <c r="H50" s="3" t="s">
        <v>9</v>
      </c>
      <c r="I50" s="3" t="s">
        <v>10</v>
      </c>
      <c r="J50" s="3" t="s">
        <v>11</v>
      </c>
      <c r="K50" s="3" t="s">
        <v>12</v>
      </c>
      <c r="L50" s="3" t="s">
        <v>13</v>
      </c>
      <c r="M50" s="3" t="s">
        <v>14</v>
      </c>
      <c r="N50" s="3" t="s">
        <v>15</v>
      </c>
      <c r="O50" s="31" t="s">
        <v>16</v>
      </c>
      <c r="P50" s="3" t="s">
        <v>17</v>
      </c>
      <c r="Q50" s="3" t="s">
        <v>18</v>
      </c>
      <c r="R50" s="3" t="s">
        <v>19</v>
      </c>
      <c r="S50" s="3" t="s">
        <v>20</v>
      </c>
      <c r="T50" s="3" t="s">
        <v>21</v>
      </c>
      <c r="U50" s="3" t="s">
        <v>22</v>
      </c>
      <c r="V50" s="3" t="s">
        <v>23</v>
      </c>
      <c r="W50" s="3" t="s">
        <v>24</v>
      </c>
      <c r="X50" s="3" t="s">
        <v>25</v>
      </c>
      <c r="Y50" s="3" t="s">
        <v>26</v>
      </c>
      <c r="Z50" s="3" t="s">
        <v>27</v>
      </c>
      <c r="AA50" s="3" t="s">
        <v>28</v>
      </c>
    </row>
    <row r="51" ht="86.4" spans="1:27">
      <c r="A51" s="24" t="s">
        <v>29</v>
      </c>
      <c r="B51" s="5">
        <v>1</v>
      </c>
      <c r="C51" s="25" t="s">
        <v>124</v>
      </c>
      <c r="D51" s="25" t="s">
        <v>31</v>
      </c>
      <c r="E51" s="26" t="s">
        <v>125</v>
      </c>
      <c r="F51" s="26" t="s">
        <v>126</v>
      </c>
      <c r="G51" s="5" t="s">
        <v>34</v>
      </c>
      <c r="H51" s="7" t="s">
        <v>35</v>
      </c>
      <c r="I51" s="24" t="s">
        <v>36</v>
      </c>
      <c r="J51" s="24" t="s">
        <v>37</v>
      </c>
      <c r="K51" s="74" t="s">
        <v>127</v>
      </c>
      <c r="L51" s="24" t="s">
        <v>37</v>
      </c>
      <c r="M51" s="24" t="s">
        <v>39</v>
      </c>
      <c r="N51" s="41">
        <v>3664</v>
      </c>
      <c r="O51" s="42">
        <v>1000</v>
      </c>
      <c r="P51" s="43">
        <f>N51*O51</f>
        <v>3664000</v>
      </c>
      <c r="Q51" s="58">
        <v>0.035</v>
      </c>
      <c r="R51" s="43">
        <f>P51*Q51</f>
        <v>128240</v>
      </c>
      <c r="S51" s="59">
        <v>45291</v>
      </c>
      <c r="T51" s="60">
        <v>45588</v>
      </c>
      <c r="U51" s="61">
        <v>45657</v>
      </c>
      <c r="V51" s="62">
        <v>0.8</v>
      </c>
      <c r="W51" s="63">
        <v>0.2</v>
      </c>
      <c r="X51" s="43">
        <f>R51*W51</f>
        <v>25648</v>
      </c>
      <c r="Y51" s="70">
        <v>25648</v>
      </c>
      <c r="Z51" s="70">
        <f>X51-Y51</f>
        <v>0</v>
      </c>
      <c r="AA51" s="43">
        <v>102592</v>
      </c>
    </row>
    <row r="52" spans="1:27">
      <c r="A52" s="21" t="s">
        <v>92</v>
      </c>
      <c r="B52" s="22"/>
      <c r="C52" s="22"/>
      <c r="D52" s="22"/>
      <c r="E52" s="22"/>
      <c r="F52" s="22"/>
      <c r="G52" s="22"/>
      <c r="H52" s="22"/>
      <c r="I52" s="22"/>
      <c r="J52" s="22"/>
      <c r="K52" s="22"/>
      <c r="L52" s="22"/>
      <c r="M52" s="37"/>
      <c r="N52" s="38">
        <f t="shared" ref="N52:R52" si="18">SUM(N51:N51)</f>
        <v>3664</v>
      </c>
      <c r="O52" s="45"/>
      <c r="P52" s="40">
        <f t="shared" si="18"/>
        <v>3664000</v>
      </c>
      <c r="Q52" s="64"/>
      <c r="R52" s="40">
        <f t="shared" si="18"/>
        <v>128240</v>
      </c>
      <c r="S52" s="64"/>
      <c r="T52" s="64"/>
      <c r="U52" s="64"/>
      <c r="V52" s="64"/>
      <c r="W52" s="64"/>
      <c r="X52" s="40">
        <f>SUM(X51:X51)</f>
        <v>25648</v>
      </c>
      <c r="Y52" s="40">
        <f>SUM(Y51:Y51)</f>
        <v>25648</v>
      </c>
      <c r="Z52" s="40">
        <f>SUM(Z51:Z51)</f>
        <v>0</v>
      </c>
      <c r="AA52" s="40">
        <v>102592</v>
      </c>
    </row>
  </sheetData>
  <mergeCells count="70">
    <mergeCell ref="A2:AA2"/>
    <mergeCell ref="A27:M27"/>
    <mergeCell ref="A30:AA30"/>
    <mergeCell ref="A35:M35"/>
    <mergeCell ref="A39:AA39"/>
    <mergeCell ref="A46:M46"/>
    <mergeCell ref="A49:AB49"/>
    <mergeCell ref="A52:M52"/>
    <mergeCell ref="B6:B7"/>
    <mergeCell ref="B8:B10"/>
    <mergeCell ref="B13:B14"/>
    <mergeCell ref="B16:B17"/>
    <mergeCell ref="B18:B21"/>
    <mergeCell ref="B23:B26"/>
    <mergeCell ref="B43:B44"/>
    <mergeCell ref="C6:C7"/>
    <mergeCell ref="C8:C10"/>
    <mergeCell ref="C13:C14"/>
    <mergeCell ref="C16:C17"/>
    <mergeCell ref="C18:C21"/>
    <mergeCell ref="C23:C26"/>
    <mergeCell ref="C43:C44"/>
    <mergeCell ref="D6:D7"/>
    <mergeCell ref="D8:D10"/>
    <mergeCell ref="D16:D17"/>
    <mergeCell ref="D18:D21"/>
    <mergeCell ref="D23:D26"/>
    <mergeCell ref="D43:D44"/>
    <mergeCell ref="E6:E7"/>
    <mergeCell ref="E8:E10"/>
    <mergeCell ref="E13:E14"/>
    <mergeCell ref="E16:E17"/>
    <mergeCell ref="E18:E21"/>
    <mergeCell ref="E23:E26"/>
    <mergeCell ref="E43:E44"/>
    <mergeCell ref="F6:F7"/>
    <mergeCell ref="F8:F10"/>
    <mergeCell ref="F13:F14"/>
    <mergeCell ref="F16:F17"/>
    <mergeCell ref="F18:F21"/>
    <mergeCell ref="F23:F26"/>
    <mergeCell ref="F43:F44"/>
    <mergeCell ref="G6:G7"/>
    <mergeCell ref="G8:G10"/>
    <mergeCell ref="G13:G14"/>
    <mergeCell ref="G16:G17"/>
    <mergeCell ref="G18:G21"/>
    <mergeCell ref="G23:G26"/>
    <mergeCell ref="G43:G44"/>
    <mergeCell ref="J43:J44"/>
    <mergeCell ref="K8:K10"/>
    <mergeCell ref="K19:K21"/>
    <mergeCell ref="K23:K24"/>
    <mergeCell ref="K43:K44"/>
    <mergeCell ref="T8:T10"/>
    <mergeCell ref="U8:U10"/>
    <mergeCell ref="Y6:Y7"/>
    <mergeCell ref="Y8:Y10"/>
    <mergeCell ref="Y13:Y14"/>
    <mergeCell ref="Y16:Y17"/>
    <mergeCell ref="Y18:Y21"/>
    <mergeCell ref="Y23:Y26"/>
    <mergeCell ref="Y43:Y44"/>
    <mergeCell ref="Z6:Z7"/>
    <mergeCell ref="Z8:Z10"/>
    <mergeCell ref="Z13:Z14"/>
    <mergeCell ref="Z16:Z17"/>
    <mergeCell ref="Z18:Z21"/>
    <mergeCell ref="Z23:Z26"/>
    <mergeCell ref="Z43:Z44"/>
  </mergeCells>
  <dataValidations count="4">
    <dataValidation type="list" allowBlank="1" showInputMessage="1" showErrorMessage="1" sqref="A51 A4:A26 A32:A34 A41:A45">
      <formula1>"是,否"</formula1>
    </dataValidation>
    <dataValidation type="list" allowBlank="1" showInputMessage="1" showErrorMessage="1" sqref="D51 D4:D26 D32:D34 D41:D45">
      <formula1>"深圳市内（含深汕）,省内市外"</formula1>
    </dataValidation>
    <dataValidation type="list" allowBlank="1" showInputMessage="1" showErrorMessage="1" sqref="G51 G4:G26 G32:G34 G41:G45">
      <formula1>"菜篮子基地,农业龙头企业,市内其他主体"</formula1>
    </dataValidation>
    <dataValidation type="list" allowBlank="1" showInputMessage="1" showErrorMessage="1" sqref="H51 H4:H26 H32:H34 H41:H45">
      <formula1>"符合,不符合"</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何雪玉</dc:creator>
  <cp:lastModifiedBy>Fafa</cp:lastModifiedBy>
  <dcterms:created xsi:type="dcterms:W3CDTF">2025-02-27T09:13:00Z</dcterms:created>
  <dcterms:modified xsi:type="dcterms:W3CDTF">2025-03-31T02:53:06Z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6D9CB6305A054A97ACF53765180F0AD6_13</vt:lpwstr>
  </property>
  <property fmtid="{D5CDD505-2E9C-101B-9397-08002B2CF9AE}" pid="3" name="KSOProductBuildVer">
    <vt:lpwstr>2052-12.1.0.20784</vt:lpwstr>
  </property>
</Properties>
</file>